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-Density" sheetId="1" r:id="rId1"/>
    <sheet name="opr-30.09.11" sheetId="2" r:id="rId2"/>
    <sheet name="Achi 2011-12" sheetId="3" r:id="rId3"/>
    <sheet name="T30.09.11" sheetId="4" r:id="rId4"/>
    <sheet name="W-Less 30.09.11" sheetId="5" r:id="rId5"/>
    <sheet name="M30.09.11" sheetId="6" r:id="rId6"/>
    <sheet name="WLL30.09.11" sheetId="7" r:id="rId7"/>
    <sheet name="LL30.09.11" sheetId="8" r:id="rId8"/>
    <sheet name="Anne-9" sheetId="9" r:id="rId9"/>
    <sheet name="Anne-10" sheetId="10" r:id="rId10"/>
    <sheet name="BSNL mkt share" sheetId="11" r:id="rId11"/>
    <sheet name="All opr mkt share" sheetId="12" r:id="rId12"/>
    <sheet name="Urban-Rural Conn" sheetId="13" r:id="rId13"/>
  </sheets>
  <externalReferences>
    <externalReference r:id="rId16"/>
  </externalReferences>
  <definedNames>
    <definedName name="_xlnm.Print_Area" localSheetId="2">'Achi 2011-12'!$A$1:$AK$36</definedName>
    <definedName name="_xlnm.Print_Area" localSheetId="9">'Anne-10'!$A$1:$P$26</definedName>
    <definedName name="_xlnm.Print_Area" localSheetId="8">'Anne-9'!$A$1:$R$24</definedName>
    <definedName name="_xlnm.Print_Area" localSheetId="10">'BSNL mkt share'!$A$9:$R$35</definedName>
    <definedName name="_xlnm.Print_Area" localSheetId="7">'LL30.09.11'!$A$1:$O$44</definedName>
    <definedName name="_xlnm.Print_Area" localSheetId="5">'M30.09.11'!$A$1:$AC$45</definedName>
    <definedName name="_xlnm.Print_Area" localSheetId="1">'opr-30.09.11'!$A$1:$N$28</definedName>
    <definedName name="_xlnm.Print_Area" localSheetId="3">'T30.09.11'!$A$1:$X$45</definedName>
    <definedName name="_xlnm.Print_Area" localSheetId="0">'T-Density'!$A$1:$AF$45</definedName>
    <definedName name="_xlnm.Print_Area" localSheetId="12">'Urban-Rural Conn'!$A$1:$N$31</definedName>
    <definedName name="_xlnm.Print_Area" localSheetId="4">'W-Less 30.09.11'!$A$1:$V$45</definedName>
    <definedName name="_xlnm.Print_Area" localSheetId="6">'WLL30.09.11'!$A$1:$T$44</definedName>
    <definedName name="_xlnm.Print_Titles" localSheetId="6">'WLL30.09.11'!$A:$B</definedName>
  </definedNames>
  <calcPr fullCalcOnLoad="1"/>
</workbook>
</file>

<file path=xl/comments4.xml><?xml version="1.0" encoding="utf-8"?>
<comments xmlns="http://schemas.openxmlformats.org/spreadsheetml/2006/main">
  <authors>
    <author>adltp</author>
  </authors>
  <commentList>
    <comment ref="AE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F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<sst xmlns="http://schemas.openxmlformats.org/spreadsheetml/2006/main" count="720" uniqueCount="243">
  <si>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</si>
  <si>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</si>
  <si>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</si>
  <si>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</si>
  <si>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</si>
  <si>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</si>
  <si>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</si>
  <si>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</si>
  <si>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</si>
  <si>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</si>
  <si>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</si>
  <si>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</si>
  <si>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</si>
  <si>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</si>
  <si>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</si>
  <si>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</si>
  <si>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</si>
  <si>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</si>
  <si>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</si>
  <si>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</si>
  <si>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</si>
  <si>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</si>
  <si>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</si>
  <si>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</si>
  <si>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</si>
  <si>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</si>
  <si>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</si>
  <si>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</si>
  <si>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</si>
  <si>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</si>
  <si>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</si>
  <si>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</si>
  <si>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</si>
  <si>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</si>
  <si>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</si>
  <si>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</si>
  <si>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</si>
  <si>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</si>
  <si>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</si>
  <si>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</si>
  <si>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</si>
  <si>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</si>
  <si>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</si>
  <si>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</si>
  <si>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</si>
  <si>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</si>
  <si>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</si>
  <si>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</si>
  <si>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</si>
  <si>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</si>
  <si>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</si>
  <si>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</si>
  <si>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</si>
  <si>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</si>
  <si>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</si>
  <si>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</si>
  <si>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</si>
  <si>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</si>
  <si>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Name of WLL Fixed Services Operator</t>
  </si>
  <si>
    <t>Reliance Infocomm. Ltd.(M)</t>
  </si>
  <si>
    <t>HFCL Infotel Ltd.(F)</t>
  </si>
  <si>
    <t>Shyam Telelinks (F)</t>
  </si>
  <si>
    <t>HFCL Infotel Ltd.(M)</t>
  </si>
  <si>
    <t>Shyam Telelinks Ltd.(M)</t>
  </si>
  <si>
    <t xml:space="preserve">Tata Teleservice (F) </t>
  </si>
  <si>
    <t>Tata Teleservices Ltd.(M)</t>
  </si>
  <si>
    <t>Name of WLL (M) Services Operator</t>
  </si>
  <si>
    <t>Total PSU</t>
  </si>
  <si>
    <t>Total Pvt Opr (F)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</si>
  <si>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</si>
  <si>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</si>
  <si>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</si>
  <si>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</si>
  <si>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</si>
  <si>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</si>
  <si>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</si>
  <si>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</si>
  <si>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</si>
  <si>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</si>
  <si>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</si>
  <si>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HFCL Infotel Ltd./ Connect</t>
  </si>
  <si>
    <t>Shyam Telelinks Ltd./ Rainbow</t>
  </si>
  <si>
    <t>G. Total WLL (F)</t>
  </si>
  <si>
    <t>HFCL Infotel/ Connect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</si>
  <si>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</si>
  <si>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</si>
  <si>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</si>
  <si>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</si>
  <si>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</si>
  <si>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WLL (F) (5)</t>
  </si>
  <si>
    <t>WLL(M) (4)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</si>
  <si>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</si>
  <si>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</si>
  <si>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</si>
  <si>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Total WLL(M)</t>
  </si>
  <si>
    <t>Grand Total WLL</t>
  </si>
  <si>
    <t>BPL Mobile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</si>
  <si>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</si>
  <si>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</si>
  <si>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</si>
  <si>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</si>
  <si>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</si>
  <si>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</si>
  <si>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</si>
  <si>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</si>
  <si>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</si>
  <si>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</si>
  <si>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</si>
  <si>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</si>
  <si>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</si>
  <si>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</si>
  <si>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</si>
  <si>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</si>
  <si>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</si>
  <si>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</si>
  <si>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</si>
  <si>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</si>
  <si>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</si>
  <si>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</si>
  <si>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</si>
  <si>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</si>
  <si>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</si>
  <si>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</si>
  <si>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</si>
  <si>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</si>
  <si>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</si>
  <si>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</si>
  <si>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</si>
  <si>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</si>
  <si>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</si>
  <si>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</si>
  <si>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</si>
  <si>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</si>
  <si>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</si>
  <si>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</si>
  <si>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</si>
  <si>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</si>
  <si>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</si>
  <si>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</si>
  <si>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</si>
  <si>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</si>
  <si>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</si>
  <si>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</si>
  <si>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</si>
  <si>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Dated 23rd July 2008.</t>
  </si>
  <si>
    <t>% Tele density</t>
  </si>
  <si>
    <t>% Market share of BSNL</t>
  </si>
  <si>
    <t>-</t>
  </si>
  <si>
    <t>WLL</t>
  </si>
  <si>
    <t xml:space="preserve">Wired line </t>
  </si>
  <si>
    <t>CMTS</t>
  </si>
  <si>
    <t>BSNL Market Share</t>
  </si>
  <si>
    <t>BSNL Wireline Market Share</t>
  </si>
  <si>
    <t>BSNL Wireless Market Share</t>
  </si>
  <si>
    <t>Others</t>
  </si>
  <si>
    <t>Wireline Market Share</t>
  </si>
  <si>
    <t>Wireless Market Share</t>
  </si>
  <si>
    <t>Total Telephone Market Share</t>
  </si>
  <si>
    <t xml:space="preserve">Reliance </t>
  </si>
  <si>
    <t>Annexure-7</t>
  </si>
  <si>
    <t>Uninor</t>
  </si>
  <si>
    <t>Stel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</si>
  <si>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</si>
  <si>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</si>
  <si>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</si>
  <si>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</si>
  <si>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</si>
  <si>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</si>
  <si>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</si>
  <si>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</si>
  <si>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</si>
  <si>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Etisalat DB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</si>
  <si>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</si>
  <si>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</si>
  <si>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</si>
  <si>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</si>
  <si>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</si>
  <si>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</si>
  <si>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</si>
  <si>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</si>
  <si>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</si>
  <si>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</si>
  <si>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</si>
  <si>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</si>
  <si>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</si>
  <si>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</si>
  <si>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</si>
  <si>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</si>
  <si>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</si>
  <si>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</si>
  <si>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</si>
  <si>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</si>
  <si>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</si>
  <si>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</si>
  <si>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</si>
  <si>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</si>
  <si>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</si>
  <si>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</si>
  <si>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</si>
  <si>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</si>
  <si>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</si>
  <si>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</si>
  <si>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</si>
  <si>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</si>
  <si>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</si>
  <si>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</si>
  <si>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</si>
  <si>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</si>
  <si>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31.03.11</t>
  </si>
  <si>
    <t>30.04.2011</t>
  </si>
  <si>
    <t>Conn. As on 31.03.2011</t>
  </si>
  <si>
    <t>Addition during 2011-12</t>
  </si>
  <si>
    <t>Sub:- Growth in Telecom Sector during last Eleven years</t>
  </si>
  <si>
    <t xml:space="preserve">No. 1-2(1)/Market Share/2011-CP&amp;M </t>
  </si>
  <si>
    <t>Connection</t>
  </si>
  <si>
    <t>Population (000)</t>
  </si>
  <si>
    <t>Teledensity</t>
  </si>
  <si>
    <t>30.06.11</t>
  </si>
  <si>
    <t>31.07.11</t>
  </si>
  <si>
    <t>Sub: Telephone connection Provided by BSNL &amp; All operators during 2010-11 and 2011-12 (upto 31.08.11)</t>
  </si>
  <si>
    <t>31.08.11</t>
  </si>
  <si>
    <t>Sub: %age Market Sahare of BSNL as on 31.08.2011</t>
  </si>
  <si>
    <t>Sub: Market Share of Telephone Operators in India as on 31.08.2011</t>
  </si>
  <si>
    <t>Sub:- Tele-density Circlewise urban Rural Area &amp; All operators as on 30/09/2011.</t>
  </si>
  <si>
    <t>Sub:- Total telephones connections operatorwise  &amp; Market Share as on 30.09.2011</t>
  </si>
  <si>
    <t>30.09.11</t>
  </si>
  <si>
    <t>30.09.2011</t>
  </si>
  <si>
    <t>Sub:- Wire line telephones Service Operator &amp; Circle wise as on 30/09/2011</t>
  </si>
  <si>
    <t>SUB: %age contribution of BSNL in Telephone connection Achievement during 2011-12 (upto 30.09.2011)</t>
  </si>
  <si>
    <t>Achievement during 2011-12 (upto 30.09.2011)</t>
  </si>
  <si>
    <t>Sub:- Total telephones Operator &amp; Circlewise as on 30/09/2011.</t>
  </si>
  <si>
    <t>Conn. As on 31.08.2011</t>
  </si>
  <si>
    <t>Addition during Sep 2011</t>
  </si>
  <si>
    <t>Sub:- Wireless telephones Cellular Operator &amp; circle wise as on 30/09/2011</t>
  </si>
  <si>
    <t>Sub:- GSM Mobile telephones Service Operator &amp; circle wise as on 30/09/2011</t>
  </si>
  <si>
    <t>Sub:- CDMA WLL telephones Service Operator &amp; Circle wise as on 30/09/2011</t>
  </si>
  <si>
    <t>Population Sep -2011 (in thousand)</t>
  </si>
  <si>
    <t>Population Sep. 2011 (in thousand)</t>
  </si>
  <si>
    <t>Dated:25th October 2011.</t>
  </si>
  <si>
    <t>Note: Others means  HFCL Infotel 0.59% and Shyam Telelinks 0.13%</t>
  </si>
  <si>
    <t>Note: Others means  BPL 0.35%, HFCL Infotel 0.14%, Shyam Telelinks 1.52%, Uninor 3.39%, Stel 0.40%, Etisalat DB 0.17% and Vidiocon 0.72%</t>
  </si>
  <si>
    <t>Note: Others means BPL 0.35%, HFCL Infotel 0.16%, Shyam Telelinks 1.47%, Uninor 3.27%, Stel 0.39%, Etisalat DB 0.17% and Vidiocon 0.69%</t>
  </si>
  <si>
    <t>SUB: Urban - Rural DELs of BSNL as on30.09.2011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</si>
</sst>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1" xfId="15" applyFont="1" applyBorder="1" applyAlignment="1">
      <alignment vertical="center" wrapText="1"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3" fontId="5" fillId="0" borderId="10" xfId="15" applyNumberFormat="1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4" fillId="0" borderId="10" xfId="15" applyNumberFormat="1" applyFont="1" applyFill="1" applyBorder="1">
      <alignment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4" fillId="0" borderId="10" xfId="15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vertical="center"/>
      <protection/>
    </xf>
    <xf numFmtId="3" fontId="2" fillId="0" borderId="15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3" fontId="3" fillId="0" borderId="10" xfId="15" applyNumberFormat="1" applyFont="1" applyFill="1" applyBorder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0" fontId="3" fillId="0" borderId="11" xfId="15" applyFont="1" applyBorder="1" applyAlignment="1">
      <alignment wrapText="1"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3" fontId="0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4" xfId="15" applyNumberFormat="1" applyFont="1" applyBorder="1" applyAlignment="1">
      <alignment horizontal="center"/>
      <protection/>
    </xf>
    <xf numFmtId="0" fontId="2" fillId="0" borderId="0" xfId="15" applyFont="1" applyAlignment="1">
      <alignment horizontal="center" vertical="center" wrapText="1"/>
      <protection/>
    </xf>
    <xf numFmtId="3" fontId="2" fillId="0" borderId="10" xfId="15" applyNumberFormat="1" applyFont="1" applyFill="1" applyBorder="1">
      <alignment/>
      <protection/>
    </xf>
    <xf numFmtId="3" fontId="5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0" fontId="0" fillId="0" borderId="0" xfId="0" applyFill="1" applyAlignment="1">
      <alignment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6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10" fontId="4" fillId="0" borderId="0" xfId="15" applyNumberFormat="1" applyFont="1" applyBorder="1">
      <alignment/>
      <protection/>
    </xf>
    <xf numFmtId="10" fontId="4" fillId="0" borderId="0" xfId="15" applyNumberFormat="1" applyFont="1" applyFill="1" applyBorder="1">
      <alignment/>
      <protection/>
    </xf>
    <xf numFmtId="0" fontId="2" fillId="0" borderId="17" xfId="15" applyFont="1" applyBorder="1" applyAlignment="1">
      <alignment wrapText="1"/>
      <protection/>
    </xf>
    <xf numFmtId="0" fontId="2" fillId="0" borderId="18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3" fontId="0" fillId="0" borderId="20" xfId="15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15" applyFont="1" applyBorder="1">
      <alignment/>
      <protection/>
    </xf>
    <xf numFmtId="0" fontId="0" fillId="0" borderId="23" xfId="0" applyBorder="1" applyAlignment="1">
      <alignment/>
    </xf>
    <xf numFmtId="0" fontId="2" fillId="0" borderId="24" xfId="15" applyFont="1" applyBorder="1">
      <alignment/>
      <protection/>
    </xf>
    <xf numFmtId="0" fontId="2" fillId="0" borderId="25" xfId="15" applyFont="1" applyBorder="1">
      <alignment/>
      <protection/>
    </xf>
    <xf numFmtId="0" fontId="2" fillId="0" borderId="23" xfId="15" applyFont="1" applyBorder="1">
      <alignment/>
      <protection/>
    </xf>
    <xf numFmtId="0" fontId="4" fillId="0" borderId="26" xfId="15" applyFont="1" applyBorder="1">
      <alignment/>
      <protection/>
    </xf>
    <xf numFmtId="3" fontId="0" fillId="0" borderId="27" xfId="15" applyNumberFormat="1" applyFont="1" applyBorder="1">
      <alignment/>
      <protection/>
    </xf>
    <xf numFmtId="3" fontId="0" fillId="0" borderId="28" xfId="15" applyNumberFormat="1" applyFont="1" applyBorder="1">
      <alignment/>
      <protection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30" xfId="15" applyFont="1" applyBorder="1" applyAlignment="1">
      <alignment horizontal="center"/>
      <protection/>
    </xf>
    <xf numFmtId="0" fontId="2" fillId="0" borderId="31" xfId="15" applyFont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0" fillId="0" borderId="11" xfId="15" applyFont="1" applyBorder="1" applyAlignment="1">
      <alignment/>
      <protection/>
    </xf>
    <xf numFmtId="0" fontId="1" fillId="0" borderId="11" xfId="15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0" fillId="0" borderId="0" xfId="15" applyNumberFormat="1" applyFont="1">
      <alignment/>
      <protection/>
    </xf>
    <xf numFmtId="0" fontId="3" fillId="0" borderId="0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vertical="center"/>
      <protection/>
    </xf>
    <xf numFmtId="3" fontId="2" fillId="0" borderId="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4" fillId="0" borderId="10" xfId="15" applyNumberFormat="1" applyFont="1" applyBorder="1">
      <alignment/>
      <protection/>
    </xf>
    <xf numFmtId="2" fontId="4" fillId="0" borderId="10" xfId="15" applyNumberFormat="1" applyFont="1" applyFill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2" xfId="15" applyNumberFormat="1" applyFont="1" applyBorder="1" applyAlignment="1">
      <alignment horizontal="center"/>
      <protection/>
    </xf>
    <xf numFmtId="2" fontId="3" fillId="0" borderId="33" xfId="15" applyNumberFormat="1" applyFont="1" applyBorder="1" applyAlignment="1">
      <alignment horizontal="center"/>
      <protection/>
    </xf>
    <xf numFmtId="2" fontId="3" fillId="0" borderId="34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2" fontId="4" fillId="0" borderId="0" xfId="15" applyNumberFormat="1" applyFont="1">
      <alignment/>
      <protection/>
    </xf>
    <xf numFmtId="0" fontId="4" fillId="0" borderId="1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6" xfId="15" applyFont="1" applyBorder="1">
      <alignment/>
      <protection/>
    </xf>
    <xf numFmtId="0" fontId="4" fillId="0" borderId="37" xfId="15" applyFont="1" applyBorder="1">
      <alignment/>
      <protection/>
    </xf>
    <xf numFmtId="0" fontId="2" fillId="0" borderId="35" xfId="15" applyFont="1" applyBorder="1" applyAlignment="1">
      <alignment horizontal="center"/>
      <protection/>
    </xf>
    <xf numFmtId="3" fontId="0" fillId="0" borderId="38" xfId="15" applyNumberFormat="1" applyFont="1" applyBorder="1">
      <alignment/>
      <protection/>
    </xf>
    <xf numFmtId="3" fontId="0" fillId="0" borderId="39" xfId="15" applyNumberFormat="1" applyFont="1" applyBorder="1">
      <alignment/>
      <protection/>
    </xf>
    <xf numFmtId="0" fontId="0" fillId="0" borderId="39" xfId="0" applyBorder="1" applyAlignment="1">
      <alignment/>
    </xf>
    <xf numFmtId="2" fontId="3" fillId="0" borderId="40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3" fillId="0" borderId="12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3" fillId="0" borderId="12" xfId="15" applyFont="1" applyBorder="1" applyAlignment="1">
      <alignment/>
      <protection/>
    </xf>
    <xf numFmtId="0" fontId="1" fillId="0" borderId="0" xfId="0" applyFont="1" applyAlignment="1">
      <alignment/>
    </xf>
    <xf numFmtId="0" fontId="5" fillId="0" borderId="35" xfId="15" applyFont="1" applyBorder="1">
      <alignment/>
      <protection/>
    </xf>
    <xf numFmtId="0" fontId="4" fillId="0" borderId="35" xfId="15" applyFont="1" applyBorder="1">
      <alignment/>
      <protection/>
    </xf>
    <xf numFmtId="4" fontId="5" fillId="0" borderId="35" xfId="15" applyNumberFormat="1" applyFont="1" applyBorder="1" applyAlignment="1">
      <alignment horizontal="center"/>
      <protection/>
    </xf>
    <xf numFmtId="4" fontId="5" fillId="0" borderId="41" xfId="15" applyNumberFormat="1" applyFont="1" applyBorder="1" applyAlignment="1">
      <alignment horizontal="center"/>
      <protection/>
    </xf>
    <xf numFmtId="4" fontId="5" fillId="0" borderId="42" xfId="15" applyNumberFormat="1" applyFont="1" applyBorder="1" applyAlignment="1">
      <alignment horizontal="center"/>
      <protection/>
    </xf>
    <xf numFmtId="4" fontId="4" fillId="0" borderId="41" xfId="15" applyNumberFormat="1" applyFont="1" applyBorder="1" applyAlignment="1">
      <alignment horizontal="center"/>
      <protection/>
    </xf>
    <xf numFmtId="4" fontId="4" fillId="0" borderId="42" xfId="15" applyNumberFormat="1" applyFont="1" applyBorder="1" applyAlignment="1">
      <alignment horizontal="center"/>
      <protection/>
    </xf>
    <xf numFmtId="4" fontId="5" fillId="0" borderId="43" xfId="15" applyNumberFormat="1" applyFont="1" applyBorder="1" applyAlignment="1">
      <alignment horizontal="center"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0" fontId="4" fillId="0" borderId="43" xfId="15" applyFont="1" applyBorder="1">
      <alignment/>
      <protection/>
    </xf>
    <xf numFmtId="0" fontId="5" fillId="0" borderId="44" xfId="15" applyFont="1" applyBorder="1">
      <alignment/>
      <protection/>
    </xf>
    <xf numFmtId="2" fontId="5" fillId="0" borderId="41" xfId="15" applyNumberFormat="1" applyFont="1" applyBorder="1" applyAlignment="1">
      <alignment horizontal="center"/>
      <protection/>
    </xf>
    <xf numFmtId="2" fontId="4" fillId="0" borderId="42" xfId="15" applyNumberFormat="1" applyFont="1" applyBorder="1" applyAlignment="1">
      <alignment horizontal="center"/>
      <protection/>
    </xf>
    <xf numFmtId="2" fontId="5" fillId="0" borderId="42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5" fillId="0" borderId="43" xfId="15" applyNumberFormat="1" applyFont="1" applyBorder="1" applyAlignment="1">
      <alignment horizontal="center"/>
      <protection/>
    </xf>
    <xf numFmtId="2" fontId="5" fillId="0" borderId="31" xfId="15" applyNumberFormat="1" applyFont="1" applyBorder="1" applyAlignment="1">
      <alignment horizontal="center"/>
      <protection/>
    </xf>
    <xf numFmtId="2" fontId="5" fillId="0" borderId="44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3" fontId="4" fillId="0" borderId="10" xfId="0" applyNumberFormat="1" applyFont="1" applyBorder="1" applyAlignment="1">
      <alignment/>
    </xf>
    <xf numFmtId="0" fontId="3" fillId="0" borderId="35" xfId="15" applyFont="1" applyBorder="1" applyAlignment="1">
      <alignment wrapText="1"/>
      <protection/>
    </xf>
    <xf numFmtId="0" fontId="4" fillId="0" borderId="45" xfId="15" applyFont="1" applyBorder="1" applyAlignment="1">
      <alignment horizontal="center"/>
      <protection/>
    </xf>
    <xf numFmtId="0" fontId="4" fillId="0" borderId="46" xfId="15" applyFont="1" applyBorder="1">
      <alignment/>
      <protection/>
    </xf>
    <xf numFmtId="4" fontId="4" fillId="0" borderId="45" xfId="15" applyNumberFormat="1" applyFont="1" applyBorder="1" applyAlignment="1">
      <alignment horizontal="center"/>
      <protection/>
    </xf>
    <xf numFmtId="3" fontId="4" fillId="0" borderId="11" xfId="15" applyNumberFormat="1" applyFont="1" applyBorder="1">
      <alignment/>
      <protection/>
    </xf>
    <xf numFmtId="3" fontId="4" fillId="0" borderId="11" xfId="15" applyNumberFormat="1" applyFont="1" applyBorder="1" applyAlignment="1">
      <alignment horizontal="center"/>
      <protection/>
    </xf>
    <xf numFmtId="4" fontId="4" fillId="0" borderId="11" xfId="15" applyNumberFormat="1" applyFont="1" applyBorder="1" applyAlignment="1">
      <alignment horizontal="center"/>
      <protection/>
    </xf>
    <xf numFmtId="2" fontId="4" fillId="0" borderId="45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3" fillId="0" borderId="10" xfId="15" applyNumberFormat="1" applyFont="1" applyBorder="1" applyAlignment="1">
      <alignment horizontal="right"/>
      <protection/>
    </xf>
    <xf numFmtId="3" fontId="4" fillId="0" borderId="18" xfId="15" applyNumberFormat="1" applyFont="1" applyBorder="1">
      <alignment/>
      <protection/>
    </xf>
    <xf numFmtId="3" fontId="4" fillId="0" borderId="18" xfId="15" applyNumberFormat="1" applyFont="1" applyBorder="1" applyAlignment="1">
      <alignment horizontal="center"/>
      <protection/>
    </xf>
    <xf numFmtId="4" fontId="4" fillId="0" borderId="18" xfId="15" applyNumberFormat="1" applyFont="1" applyBorder="1" applyAlignment="1">
      <alignment horizontal="center"/>
      <protection/>
    </xf>
    <xf numFmtId="0" fontId="1" fillId="0" borderId="35" xfId="15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2" fillId="0" borderId="41" xfId="15" applyFont="1" applyBorder="1" applyAlignment="1">
      <alignment horizontal="center" vertical="center" wrapText="1"/>
      <protection/>
    </xf>
    <xf numFmtId="0" fontId="2" fillId="24" borderId="42" xfId="15" applyFont="1" applyFill="1" applyBorder="1" applyAlignment="1">
      <alignment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50" xfId="15" applyFont="1" applyBorder="1" applyAlignment="1">
      <alignment horizontal="center" vertical="center" wrapText="1"/>
      <protection/>
    </xf>
    <xf numFmtId="0" fontId="2" fillId="24" borderId="51" xfId="15" applyFont="1" applyFill="1" applyBorder="1" applyAlignment="1">
      <alignment vertical="center" wrapText="1"/>
      <protection/>
    </xf>
    <xf numFmtId="3" fontId="0" fillId="0" borderId="5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14" xfId="15" applyNumberFormat="1" applyFont="1" applyBorder="1" applyAlignment="1">
      <alignment horizontal="center" vertical="center"/>
      <protection/>
    </xf>
    <xf numFmtId="4" fontId="1" fillId="0" borderId="43" xfId="0" applyNumberFormat="1" applyFont="1" applyBorder="1" applyAlignment="1">
      <alignment horizontal="center"/>
    </xf>
    <xf numFmtId="0" fontId="4" fillId="24" borderId="41" xfId="15" applyFont="1" applyFill="1" applyBorder="1" applyAlignment="1">
      <alignment horizontal="center"/>
      <protection/>
    </xf>
    <xf numFmtId="0" fontId="4" fillId="24" borderId="42" xfId="15" applyFont="1" applyFill="1" applyBorder="1">
      <alignment/>
      <protection/>
    </xf>
    <xf numFmtId="4" fontId="4" fillId="24" borderId="41" xfId="15" applyNumberFormat="1" applyFont="1" applyFill="1" applyBorder="1" applyAlignment="1">
      <alignment horizontal="center"/>
      <protection/>
    </xf>
    <xf numFmtId="3" fontId="4" fillId="24" borderId="10" xfId="15" applyNumberFormat="1" applyFont="1" applyFill="1" applyBorder="1">
      <alignment/>
      <protection/>
    </xf>
    <xf numFmtId="0" fontId="5" fillId="24" borderId="10" xfId="15" applyFont="1" applyFill="1" applyBorder="1">
      <alignment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42" xfId="15" applyNumberFormat="1" applyFont="1" applyFill="1" applyBorder="1" applyAlignment="1">
      <alignment horizontal="center"/>
      <protection/>
    </xf>
    <xf numFmtId="2" fontId="4" fillId="24" borderId="41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42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4" fillId="0" borderId="44" xfId="15" applyFont="1" applyBorder="1" applyAlignment="1">
      <alignment vertical="center"/>
      <protection/>
    </xf>
    <xf numFmtId="4" fontId="4" fillId="0" borderId="4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53" xfId="15" applyNumberFormat="1" applyFont="1" applyBorder="1" applyAlignment="1">
      <alignment horizontal="center" vertical="center"/>
      <protection/>
    </xf>
    <xf numFmtId="4" fontId="4" fillId="0" borderId="41" xfId="15" applyNumberFormat="1" applyFont="1" applyFill="1" applyBorder="1" applyAlignment="1">
      <alignment horizontal="center" vertical="center"/>
      <protection/>
    </xf>
    <xf numFmtId="0" fontId="4" fillId="0" borderId="45" xfId="15" applyFont="1" applyBorder="1" applyAlignment="1">
      <alignment horizontal="center" vertical="center"/>
      <protection/>
    </xf>
    <xf numFmtId="0" fontId="4" fillId="0" borderId="46" xfId="15" applyFont="1" applyBorder="1" applyAlignment="1">
      <alignment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6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18" xfId="15" applyNumberFormat="1" applyFont="1" applyBorder="1" applyAlignment="1">
      <alignment horizontal="center"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4" fontId="4" fillId="0" borderId="31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4" fillId="0" borderId="44" xfId="15" applyFont="1" applyBorder="1" applyAlignment="1">
      <alignment horizontal="left" vertical="center"/>
      <protection/>
    </xf>
    <xf numFmtId="2" fontId="4" fillId="0" borderId="31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17" fontId="4" fillId="0" borderId="55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7" fontId="5" fillId="0" borderId="56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17" fontId="4" fillId="0" borderId="57" xfId="0" applyNumberFormat="1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15" applyFont="1" applyBorder="1" applyAlignment="1">
      <alignment horizontal="center"/>
      <protection/>
    </xf>
    <xf numFmtId="4" fontId="4" fillId="0" borderId="1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17" fontId="4" fillId="0" borderId="58" xfId="0" applyNumberFormat="1" applyFont="1" applyBorder="1" applyAlignment="1">
      <alignment vertical="center"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42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5" fillId="0" borderId="41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50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center" vertical="center" wrapText="1"/>
      <protection/>
    </xf>
    <xf numFmtId="0" fontId="3" fillId="0" borderId="62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0" fontId="5" fillId="0" borderId="63" xfId="15" applyFont="1" applyBorder="1" applyAlignment="1">
      <alignment horizontal="center" vertical="center" wrapText="1"/>
      <protection/>
    </xf>
    <xf numFmtId="0" fontId="5" fillId="0" borderId="48" xfId="15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8" xfId="15" applyFont="1" applyBorder="1" applyAlignment="1">
      <alignment horizontal="center" vertical="center" wrapText="1"/>
      <protection/>
    </xf>
    <xf numFmtId="0" fontId="3" fillId="0" borderId="41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47" xfId="15" applyFont="1" applyBorder="1" applyAlignment="1">
      <alignment horizontal="center" vertical="center" wrapText="1"/>
      <protection/>
    </xf>
    <xf numFmtId="0" fontId="3" fillId="0" borderId="42" xfId="15" applyFont="1" applyBorder="1" applyAlignment="1">
      <alignment horizontal="center" vertical="center" wrapText="1"/>
      <protection/>
    </xf>
    <xf numFmtId="0" fontId="3" fillId="0" borderId="44" xfId="15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5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5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5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5" xfId="15" applyFont="1" applyBorder="1" applyAlignment="1">
      <alignment horizont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35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3" fillId="0" borderId="12" xfId="15" applyFont="1" applyBorder="1" applyAlignment="1">
      <alignment horizontal="center"/>
      <protection/>
    </xf>
    <xf numFmtId="0" fontId="3" fillId="0" borderId="13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 wrapText="1"/>
      <protection/>
    </xf>
    <xf numFmtId="0" fontId="0" fillId="0" borderId="35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1" fillId="0" borderId="16" xfId="15" applyFont="1" applyBorder="1" applyAlignment="1">
      <alignment horizontal="center" wrapText="1"/>
      <protection/>
    </xf>
    <xf numFmtId="0" fontId="1" fillId="0" borderId="18" xfId="15" applyFont="1" applyBorder="1" applyAlignment="1">
      <alignment horizontal="center" wrapText="1"/>
      <protection/>
    </xf>
    <xf numFmtId="0" fontId="1" fillId="0" borderId="63" xfId="15" applyFont="1" applyBorder="1" applyAlignment="1">
      <alignment horizontal="center" wrapText="1"/>
      <protection/>
    </xf>
    <xf numFmtId="0" fontId="1" fillId="0" borderId="62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/>
      <protection/>
    </xf>
    <xf numFmtId="0" fontId="0" fillId="0" borderId="35" xfId="15" applyFont="1" applyBorder="1" applyAlignment="1">
      <alignment horizontal="center"/>
      <protection/>
    </xf>
    <xf numFmtId="0" fontId="1" fillId="0" borderId="10" xfId="15" applyFont="1" applyFill="1" applyBorder="1" applyAlignment="1">
      <alignment horizontal="center" wrapText="1"/>
      <protection/>
    </xf>
    <xf numFmtId="0" fontId="3" fillId="0" borderId="15" xfId="15" applyFont="1" applyFill="1" applyBorder="1" applyAlignment="1">
      <alignment horizontal="center" vertical="center" wrapText="1"/>
      <protection/>
    </xf>
    <xf numFmtId="0" fontId="3" fillId="0" borderId="35" xfId="15" applyFont="1" applyFill="1" applyBorder="1" applyAlignment="1">
      <alignment horizontal="center" vertical="center" wrapText="1"/>
      <protection/>
    </xf>
    <xf numFmtId="0" fontId="2" fillId="0" borderId="35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1" fillId="0" borderId="15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5" fillId="0" borderId="51" xfId="15" applyFont="1" applyBorder="1" applyAlignment="1">
      <alignment horizontal="center" vertical="center" wrapText="1"/>
      <protection/>
    </xf>
    <xf numFmtId="2" fontId="4" fillId="0" borderId="72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73" xfId="15" applyNumberFormat="1" applyFont="1" applyBorder="1" applyAlignment="1">
      <alignment horizontal="center" vertical="center"/>
      <protection/>
    </xf>
    <xf numFmtId="4" fontId="4" fillId="0" borderId="49" xfId="15" applyNumberFormat="1" applyFont="1" applyBorder="1" applyAlignment="1">
      <alignment horizontal="center" vertical="center"/>
      <protection/>
    </xf>
    <xf numFmtId="4" fontId="4" fillId="0" borderId="72" xfId="15" applyNumberFormat="1" applyFont="1" applyBorder="1" applyAlignment="1">
      <alignment horizontal="center" vertical="center"/>
      <protection/>
    </xf>
    <xf numFmtId="2" fontId="4" fillId="0" borderId="73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BSNL Total Market Share</a:t>
            </a:r>
          </a:p>
        </c:rich>
      </c:tx>
      <c:layout>
        <c:manualLayout>
          <c:xMode val="factor"/>
          <c:yMode val="factor"/>
          <c:x val="0.086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85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'BSNL mkt share'!$B$1</c:f>
              <c:strCache>
                <c:ptCount val="1"/>
                <c:pt idx="0">
                  <c:v>BSNL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share'!$A$2:$A$6</c:f>
              <c:strCache>
                <c:ptCount val="5"/>
                <c:pt idx="0">
                  <c:v>31.03.11</c:v>
                </c:pt>
                <c:pt idx="1">
                  <c:v>30.06.11</c:v>
                </c:pt>
                <c:pt idx="2">
                  <c:v>31.07.11</c:v>
                </c:pt>
                <c:pt idx="3">
                  <c:v>31.08.11</c:v>
                </c:pt>
                <c:pt idx="4">
                  <c:v>30.09.11</c:v>
                </c:pt>
              </c:strCache>
            </c:strRef>
          </c:cat>
          <c:val>
            <c:numRef>
              <c:f>'BSNL mkt share'!$B$2:$B$6</c:f>
              <c:numCache>
                <c:ptCount val="5"/>
                <c:pt idx="0">
                  <c:v>13.831451213013956</c:v>
                </c:pt>
                <c:pt idx="1">
                  <c:v>13.36931913655228</c:v>
                </c:pt>
                <c:pt idx="2">
                  <c:v>13.41461049142943</c:v>
                </c:pt>
                <c:pt idx="3">
                  <c:v>13.3214851495459</c:v>
                </c:pt>
                <c:pt idx="4">
                  <c:v>13.173151728969884</c:v>
                </c:pt>
              </c:numCache>
            </c:numRef>
          </c:val>
        </c:ser>
        <c:axId val="17681908"/>
        <c:axId val="24919445"/>
      </c:barChart>
      <c:catAx>
        <c:axId val="1768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9445"/>
        <c:crosses val="autoZero"/>
        <c:auto val="1"/>
        <c:lblOffset val="100"/>
        <c:tickLblSkip val="1"/>
        <c:noMultiLvlLbl val="0"/>
      </c:catAx>
      <c:valAx>
        <c:axId val="24919445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190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211"/>
          <c:w val="0.93675"/>
          <c:h val="0.7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share'!$E$1</c:f>
              <c:strCache>
                <c:ptCount val="1"/>
                <c:pt idx="0">
                  <c:v>BSNL Wireline Market Share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share'!$D$2:$D$6</c:f>
              <c:strCache>
                <c:ptCount val="5"/>
                <c:pt idx="0">
                  <c:v>31.03.11</c:v>
                </c:pt>
                <c:pt idx="1">
                  <c:v>30.06.11</c:v>
                </c:pt>
                <c:pt idx="2">
                  <c:v>31.07.11</c:v>
                </c:pt>
                <c:pt idx="3">
                  <c:v>31.08.11</c:v>
                </c:pt>
                <c:pt idx="4">
                  <c:v>30.09.11</c:v>
                </c:pt>
              </c:strCache>
            </c:strRef>
          </c:cat>
          <c:val>
            <c:numRef>
              <c:f>'BSNL mkt share'!$E$2:$E$6</c:f>
              <c:numCache>
                <c:ptCount val="5"/>
                <c:pt idx="0">
                  <c:v>72.64342335228903</c:v>
                </c:pt>
                <c:pt idx="1">
                  <c:v>72.09364765301052</c:v>
                </c:pt>
                <c:pt idx="2">
                  <c:v>71.92852764983135</c:v>
                </c:pt>
                <c:pt idx="3">
                  <c:v>71.78446698682531</c:v>
                </c:pt>
                <c:pt idx="4">
                  <c:v>71.07584340196578</c:v>
                </c:pt>
              </c:numCache>
            </c:numRef>
          </c:val>
        </c:ser>
        <c:overlap val="100"/>
        <c:axId val="22948414"/>
        <c:axId val="5209135"/>
      </c:barChart>
      <c:catAx>
        <c:axId val="2294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9135"/>
        <c:crosses val="autoZero"/>
        <c:auto val="1"/>
        <c:lblOffset val="100"/>
        <c:tickLblSkip val="1"/>
        <c:noMultiLvlLbl val="0"/>
      </c:catAx>
      <c:valAx>
        <c:axId val="5209135"/>
        <c:scaling>
          <c:orientation val="minMax"/>
          <c:max val="73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841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875"/>
          <c:y val="0.223"/>
          <c:w val="0.939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share'!$I$1</c:f>
              <c:strCache>
                <c:ptCount val="1"/>
                <c:pt idx="0">
                  <c:v>BSNL 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share'!$H$2:$H$6</c:f>
              <c:strCache>
                <c:ptCount val="5"/>
                <c:pt idx="0">
                  <c:v>31.03.11</c:v>
                </c:pt>
                <c:pt idx="1">
                  <c:v>30.06.11</c:v>
                </c:pt>
                <c:pt idx="2">
                  <c:v>31.07.11</c:v>
                </c:pt>
                <c:pt idx="3">
                  <c:v>31.08.11</c:v>
                </c:pt>
                <c:pt idx="4">
                  <c:v>30.09.11</c:v>
                </c:pt>
              </c:strCache>
            </c:strRef>
          </c:cat>
          <c:val>
            <c:numRef>
              <c:f>'BSNL mkt share'!$I$2:$I$6</c:f>
              <c:numCache>
                <c:ptCount val="5"/>
                <c:pt idx="0">
                  <c:v>11.315185211045375</c:v>
                </c:pt>
                <c:pt idx="1">
                  <c:v>11.004689070276518</c:v>
                </c:pt>
                <c:pt idx="2">
                  <c:v>11.084747852060888</c:v>
                </c:pt>
                <c:pt idx="3">
                  <c:v>11.021000355498034</c:v>
                </c:pt>
                <c:pt idx="4">
                  <c:v>10.96518088630957</c:v>
                </c:pt>
              </c:numCache>
            </c:numRef>
          </c:val>
        </c:ser>
        <c:overlap val="100"/>
        <c:axId val="46882216"/>
        <c:axId val="19286761"/>
      </c:barChart>
      <c:catAx>
        <c:axId val="4688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6761"/>
        <c:crosses val="autoZero"/>
        <c:auto val="1"/>
        <c:lblOffset val="100"/>
        <c:tickLblSkip val="1"/>
        <c:noMultiLvlLbl val="0"/>
      </c:catAx>
      <c:valAx>
        <c:axId val="19286761"/>
        <c:scaling>
          <c:orientation val="minMax"/>
          <c:max val="12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221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8"/>
          <c:y val="0.1955"/>
          <c:w val="0.72125"/>
          <c:h val="0.71725"/>
        </c:manualLayout>
      </c:layout>
      <c:pieChart>
        <c:varyColors val="1"/>
        <c:ser>
          <c:idx val="0"/>
          <c:order val="0"/>
          <c:tx>
            <c:strRef>
              <c:f>'All opr mkt share'!$B$1</c:f>
              <c:strCache>
                <c:ptCount val="1"/>
                <c:pt idx="0">
                  <c:v>Wireline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share'!$A$2:$A$7</c:f>
              <c:strCache>
                <c:ptCount val="6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Tata Indicom</c:v>
                </c:pt>
                <c:pt idx="4">
                  <c:v>MTNL</c:v>
                </c:pt>
                <c:pt idx="5">
                  <c:v>Others</c:v>
                </c:pt>
              </c:strCache>
            </c:strRef>
          </c:cat>
          <c:val>
            <c:numRef>
              <c:f>'All opr mkt share'!$B$2:$B$7</c:f>
              <c:numCache>
                <c:ptCount val="6"/>
                <c:pt idx="0">
                  <c:v>71.07584340196578</c:v>
                </c:pt>
                <c:pt idx="1">
                  <c:v>9.990924084855228</c:v>
                </c:pt>
                <c:pt idx="2">
                  <c:v>3.784646109100995</c:v>
                </c:pt>
                <c:pt idx="3">
                  <c:v>4.079650123246035</c:v>
                </c:pt>
                <c:pt idx="4">
                  <c:v>10.344820236994403</c:v>
                </c:pt>
                <c:pt idx="5">
                  <c:v>0.7241160438375557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22"/>
          <c:y val="0.193"/>
          <c:w val="0.75375"/>
          <c:h val="0.721"/>
        </c:manualLayout>
      </c:layout>
      <c:pieChart>
        <c:varyColors val="1"/>
        <c:ser>
          <c:idx val="0"/>
          <c:order val="0"/>
          <c:tx>
            <c:strRef>
              <c:f>'All opr mkt share'!$H$1</c:f>
              <c:strCache>
                <c:ptCount val="1"/>
                <c:pt idx="0">
                  <c:v>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share'!$G$2:$G$10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share'!$H$2:$H$10</c:f>
              <c:numCache>
                <c:ptCount val="9"/>
                <c:pt idx="0">
                  <c:v>10.96518088630957</c:v>
                </c:pt>
                <c:pt idx="1">
                  <c:v>19.77768564364349</c:v>
                </c:pt>
                <c:pt idx="2">
                  <c:v>16.83642489269839</c:v>
                </c:pt>
                <c:pt idx="3">
                  <c:v>16.596624929688637</c:v>
                </c:pt>
                <c:pt idx="4">
                  <c:v>10.161539686655102</c:v>
                </c:pt>
                <c:pt idx="5">
                  <c:v>11.467208059708724</c:v>
                </c:pt>
                <c:pt idx="6">
                  <c:v>6.844462233011049</c:v>
                </c:pt>
                <c:pt idx="7">
                  <c:v>0.6401529419913848</c:v>
                </c:pt>
                <c:pt idx="8">
                  <c:v>6.7107207262936495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675"/>
          <c:y val="0.2275"/>
          <c:w val="0.56"/>
          <c:h val="0.64425"/>
        </c:manualLayout>
      </c:layout>
      <c:pieChart>
        <c:varyColors val="1"/>
        <c:ser>
          <c:idx val="0"/>
          <c:order val="0"/>
          <c:tx>
            <c:strRef>
              <c:f>'All opr mkt share'!$N$1</c:f>
              <c:strCache>
                <c:ptCount val="1"/>
                <c:pt idx="0">
                  <c:v>Total Telephone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share'!$M$2:$M$10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share'!$N$2:$N$10</c:f>
              <c:numCache>
                <c:ptCount val="9"/>
                <c:pt idx="0">
                  <c:v>13.173151728969884</c:v>
                </c:pt>
                <c:pt idx="1">
                  <c:v>19.4182005995343</c:v>
                </c:pt>
                <c:pt idx="2">
                  <c:v>16.35700999702111</c:v>
                </c:pt>
                <c:pt idx="3">
                  <c:v>15.987001571739832</c:v>
                </c:pt>
                <c:pt idx="4">
                  <c:v>9.93814113700861</c:v>
                </c:pt>
                <c:pt idx="5">
                  <c:v>11.045997246469698</c:v>
                </c:pt>
                <c:pt idx="6">
                  <c:v>6.593053041833993</c:v>
                </c:pt>
                <c:pt idx="7">
                  <c:v>0.9966225187408483</c:v>
                </c:pt>
                <c:pt idx="8">
                  <c:v>6.490822158681722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1685925"/>
        <a:ext cx="30765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10</xdr:row>
      <xdr:rowOff>9525</xdr:rowOff>
    </xdr:from>
    <xdr:to>
      <xdr:col>10</xdr:col>
      <xdr:colOff>561975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3200400" y="1695450"/>
        <a:ext cx="3152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9</xdr:row>
      <xdr:rowOff>152400</xdr:rowOff>
    </xdr:from>
    <xdr:to>
      <xdr:col>17</xdr:col>
      <xdr:colOff>209550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6486525" y="1676400"/>
        <a:ext cx="3314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4</xdr:col>
      <xdr:colOff>609600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28575" y="2657475"/>
        <a:ext cx="3724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14</xdr:row>
      <xdr:rowOff>0</xdr:rowOff>
    </xdr:from>
    <xdr:to>
      <xdr:col>11</xdr:col>
      <xdr:colOff>28575</xdr:colOff>
      <xdr:row>36</xdr:row>
      <xdr:rowOff>152400</xdr:rowOff>
    </xdr:to>
    <xdr:graphicFrame>
      <xdr:nvGraphicFramePr>
        <xdr:cNvPr id="2" name="Chart 5"/>
        <xdr:cNvGraphicFramePr/>
      </xdr:nvGraphicFramePr>
      <xdr:xfrm>
        <a:off x="3924300" y="2647950"/>
        <a:ext cx="38481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13</xdr:row>
      <xdr:rowOff>180975</xdr:rowOff>
    </xdr:from>
    <xdr:to>
      <xdr:col>16</xdr:col>
      <xdr:colOff>590550</xdr:colOff>
      <xdr:row>37</xdr:row>
      <xdr:rowOff>19050</xdr:rowOff>
    </xdr:to>
    <xdr:graphicFrame>
      <xdr:nvGraphicFramePr>
        <xdr:cNvPr id="3" name="Chart 6"/>
        <xdr:cNvGraphicFramePr/>
      </xdr:nvGraphicFramePr>
      <xdr:xfrm>
        <a:off x="7943850" y="2638425"/>
        <a:ext cx="3790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2" sqref="V2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0.4257812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9.421875" style="0" hidden="1" customWidth="1"/>
    <col min="16" max="16" width="10.57421875" style="0" hidden="1" customWidth="1"/>
    <col min="17" max="17" width="10.421875" style="0" hidden="1" customWidth="1"/>
    <col min="18" max="20" width="10.140625" style="0" hidden="1" customWidth="1"/>
    <col min="21" max="21" width="13.140625" style="0" customWidth="1"/>
    <col min="22" max="22" width="13.00390625" style="0" customWidth="1"/>
    <col min="23" max="23" width="7.00390625" style="0" customWidth="1"/>
    <col min="24" max="24" width="6.57421875" style="0" customWidth="1"/>
    <col min="25" max="25" width="8.421875" style="0" bestFit="1" customWidth="1"/>
    <col min="26" max="26" width="7.28125" style="0" customWidth="1"/>
    <col min="27" max="27" width="10.140625" style="2" bestFit="1" customWidth="1"/>
    <col min="28" max="28" width="10.00390625" style="2" customWidth="1"/>
    <col min="29" max="29" width="10.8515625" style="47" customWidth="1"/>
    <col min="30" max="30" width="10.140625" style="47" customWidth="1"/>
    <col min="31" max="32" width="11.00390625" style="0" customWidth="1"/>
    <col min="33" max="33" width="18.00390625" style="47" hidden="1" customWidth="1"/>
    <col min="34" max="34" width="17.140625" style="47" hidden="1" customWidth="1"/>
    <col min="35" max="35" width="1.1484375" style="47" hidden="1" customWidth="1"/>
    <col min="36" max="36" width="13.57421875" style="0" bestFit="1" customWidth="1"/>
    <col min="37" max="37" width="10.00390625" style="0" bestFit="1" customWidth="1"/>
  </cols>
  <sheetData>
    <row r="1" ht="15">
      <c r="AE1" s="14" t="s">
        <v>127</v>
      </c>
    </row>
    <row r="2" spans="2:8" ht="14.25">
      <c r="B2" s="2" t="s">
        <v>213</v>
      </c>
      <c r="C2" s="2"/>
      <c r="D2" s="2"/>
      <c r="E2" s="2"/>
      <c r="G2" s="2" t="s">
        <v>238</v>
      </c>
      <c r="H2" s="2"/>
    </row>
    <row r="4" spans="2:35" ht="15">
      <c r="B4" s="27" t="s">
        <v>223</v>
      </c>
      <c r="V4" s="85"/>
      <c r="W4" s="85"/>
      <c r="AC4" s="45"/>
      <c r="AD4" s="45"/>
      <c r="AG4" s="45"/>
      <c r="AH4" s="45"/>
      <c r="AI4" s="45"/>
    </row>
    <row r="5" spans="3:35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  <c r="AC5" s="45" t="s">
        <v>119</v>
      </c>
      <c r="AD5" s="45"/>
      <c r="AG5" s="45"/>
      <c r="AH5" s="45"/>
      <c r="AI5" s="45"/>
    </row>
    <row r="6" spans="1:35" ht="35.25" customHeight="1">
      <c r="A6" s="438" t="s">
        <v>70</v>
      </c>
      <c r="B6" s="438" t="s">
        <v>71</v>
      </c>
      <c r="C6" s="442" t="s">
        <v>184</v>
      </c>
      <c r="D6" s="443"/>
      <c r="E6" s="444"/>
      <c r="F6" s="207"/>
      <c r="G6" s="436" t="s">
        <v>120</v>
      </c>
      <c r="H6" s="207"/>
      <c r="I6" s="207"/>
      <c r="J6" s="207"/>
      <c r="K6" s="207"/>
      <c r="L6" s="208"/>
      <c r="M6" s="207"/>
      <c r="N6" s="207"/>
      <c r="O6" s="207"/>
      <c r="P6" s="207"/>
      <c r="Q6" s="221"/>
      <c r="R6" s="221"/>
      <c r="S6" s="221"/>
      <c r="T6" s="221"/>
      <c r="U6" s="436" t="s">
        <v>77</v>
      </c>
      <c r="V6" s="438" t="s">
        <v>78</v>
      </c>
      <c r="W6" s="438" t="s">
        <v>145</v>
      </c>
      <c r="X6" s="438"/>
      <c r="Y6" s="438"/>
      <c r="Z6" s="438" t="s">
        <v>145</v>
      </c>
      <c r="AA6" s="438"/>
      <c r="AB6" s="432" t="s">
        <v>146</v>
      </c>
      <c r="AC6" s="434" t="s">
        <v>118</v>
      </c>
      <c r="AD6" s="439" t="s">
        <v>237</v>
      </c>
      <c r="AE6" s="440"/>
      <c r="AF6" s="441"/>
      <c r="AG6" s="429" t="s">
        <v>102</v>
      </c>
      <c r="AH6" s="430"/>
      <c r="AI6" s="431"/>
    </row>
    <row r="7" spans="1:35" ht="30" customHeight="1">
      <c r="A7" s="438"/>
      <c r="B7" s="438"/>
      <c r="C7" s="59" t="s">
        <v>103</v>
      </c>
      <c r="D7" s="59" t="s">
        <v>104</v>
      </c>
      <c r="E7" s="59" t="s">
        <v>105</v>
      </c>
      <c r="F7" s="59" t="s">
        <v>2</v>
      </c>
      <c r="G7" s="437"/>
      <c r="H7" s="59" t="s">
        <v>3</v>
      </c>
      <c r="I7" s="59" t="s">
        <v>73</v>
      </c>
      <c r="J7" s="59" t="s">
        <v>173</v>
      </c>
      <c r="K7" s="59" t="s">
        <v>74</v>
      </c>
      <c r="L7" s="59" t="s">
        <v>75</v>
      </c>
      <c r="M7" s="59" t="s">
        <v>76</v>
      </c>
      <c r="N7" s="59" t="s">
        <v>5</v>
      </c>
      <c r="O7" s="59" t="s">
        <v>88</v>
      </c>
      <c r="P7" s="59" t="s">
        <v>84</v>
      </c>
      <c r="Q7" s="206" t="s">
        <v>160</v>
      </c>
      <c r="R7" s="206" t="s">
        <v>161</v>
      </c>
      <c r="S7" s="206" t="s">
        <v>174</v>
      </c>
      <c r="T7" s="269" t="s">
        <v>171</v>
      </c>
      <c r="U7" s="437"/>
      <c r="V7" s="438"/>
      <c r="W7" s="205" t="s">
        <v>106</v>
      </c>
      <c r="X7" s="205" t="s">
        <v>107</v>
      </c>
      <c r="Y7" s="205" t="s">
        <v>108</v>
      </c>
      <c r="Z7" s="59" t="s">
        <v>121</v>
      </c>
      <c r="AA7" s="57" t="s">
        <v>109</v>
      </c>
      <c r="AB7" s="433"/>
      <c r="AC7" s="435"/>
      <c r="AD7" s="61" t="s">
        <v>47</v>
      </c>
      <c r="AE7" s="61" t="s">
        <v>103</v>
      </c>
      <c r="AF7" s="61" t="s">
        <v>104</v>
      </c>
      <c r="AG7" s="46" t="s">
        <v>103</v>
      </c>
      <c r="AH7" s="46" t="s">
        <v>104</v>
      </c>
      <c r="AI7" s="46" t="s">
        <v>47</v>
      </c>
    </row>
    <row r="8" spans="1:35" ht="18.75" customHeight="1">
      <c r="A8" s="5">
        <v>1</v>
      </c>
      <c r="B8" s="6" t="s">
        <v>21</v>
      </c>
      <c r="C8" s="71">
        <f>'LL30.09.11'!Q9+'WLL30.09.11'!V9+'WLL30.09.11'!Y9+'M30.09.11'!AE9</f>
        <v>117120</v>
      </c>
      <c r="D8" s="71">
        <f>'LL30.09.11'!R9+'WLL30.09.11'!W9+'WLL30.09.11'!Z9+'M30.09.11'!AF9</f>
        <v>94571</v>
      </c>
      <c r="E8" s="69">
        <f>C8+D8</f>
        <v>211691</v>
      </c>
      <c r="F8" s="69"/>
      <c r="G8" s="69"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>
        <f>H8+I8+K8+J8+L8+M8+N8+O8+P8+Q8+R8+S8+T8</f>
        <v>0</v>
      </c>
      <c r="V8" s="69">
        <f aca="true" t="shared" si="0" ref="V8:V33">G8+U8</f>
        <v>0</v>
      </c>
      <c r="W8" s="187">
        <f aca="true" t="shared" si="1" ref="W8:W31">C8/(AE8*1000)*100</f>
        <v>78.64646963775576</v>
      </c>
      <c r="X8" s="187">
        <f aca="true" t="shared" si="2" ref="X8:X31">D8/(AF8*1000)*100</f>
        <v>40.71898683185072</v>
      </c>
      <c r="Y8" s="187">
        <f aca="true" t="shared" si="3" ref="Y8:Y34">E8/(AD8*1000)*100</f>
        <v>55.53680906168811</v>
      </c>
      <c r="Z8" s="187"/>
      <c r="AA8" s="187"/>
      <c r="AB8" s="188"/>
      <c r="AC8" s="69"/>
      <c r="AD8" s="69">
        <f aca="true" t="shared" si="4" ref="AD8:AD33">AE8+AF8</f>
        <v>381.17242163636365</v>
      </c>
      <c r="AE8" s="69">
        <f>'T30.09.11'!AB8</f>
        <v>148.9195898295914</v>
      </c>
      <c r="AF8" s="69">
        <f>'T30.09.11'!AC8</f>
        <v>232.25283180677226</v>
      </c>
      <c r="AG8" s="69">
        <v>116406.79106989368</v>
      </c>
      <c r="AH8" s="69">
        <v>239858.20645933464</v>
      </c>
      <c r="AI8" s="69">
        <f aca="true" t="shared" si="5" ref="AI8:AI33">SUM(AG8:AH8)</f>
        <v>356264.99752922833</v>
      </c>
    </row>
    <row r="9" spans="1:35" ht="14.25">
      <c r="A9" s="5">
        <v>2</v>
      </c>
      <c r="B9" s="6" t="s">
        <v>22</v>
      </c>
      <c r="C9" s="71">
        <f>'LL30.09.11'!Q10+'WLL30.09.11'!V10+'WLL30.09.11'!Y10+'M30.09.11'!AE10</f>
        <v>5370852</v>
      </c>
      <c r="D9" s="71">
        <f>'LL30.09.11'!R10+'WLL30.09.11'!W10+'WLL30.09.11'!Z10+'M30.09.11'!AF10</f>
        <v>5488443</v>
      </c>
      <c r="E9" s="69">
        <f aca="true" t="shared" si="6" ref="E9:E33">C9+D9</f>
        <v>10859295</v>
      </c>
      <c r="F9" s="69"/>
      <c r="G9" s="69">
        <f>E9</f>
        <v>10859295</v>
      </c>
      <c r="H9" s="69">
        <f>'M30.09.11'!G10+'LL30.09.11'!H10</f>
        <v>17669203</v>
      </c>
      <c r="I9" s="69">
        <f>'M30.09.11'!S10+'WLL30.09.11'!M10+'LL30.09.11'!I10</f>
        <v>8912534</v>
      </c>
      <c r="J9" s="69">
        <f>'M30.09.11'!I10</f>
        <v>7313071</v>
      </c>
      <c r="K9" s="69">
        <f>'WLL30.09.11'!G10+'WLL30.09.11'!N10+'LL30.09.11'!J10</f>
        <v>8577381</v>
      </c>
      <c r="L9" s="69">
        <f>'M30.09.11'!N10</f>
        <v>8814749</v>
      </c>
      <c r="M9" s="69">
        <f>'M30.09.11'!K10</f>
        <v>1778237</v>
      </c>
      <c r="N9" s="270">
        <f>'M30.09.11'!Z10</f>
        <v>0</v>
      </c>
      <c r="O9" s="69">
        <f>'WLL30.09.11'!H10+'WLL30.09.11'!O10+'LL30.09.11'!K10</f>
        <v>0</v>
      </c>
      <c r="P9" s="69">
        <f>'WLL30.09.11'!I10+'WLL30.09.11'!P10+'LL30.09.11'!L10</f>
        <v>554288</v>
      </c>
      <c r="Q9" s="69">
        <f>'T30.09.11'!O9</f>
        <v>2750241</v>
      </c>
      <c r="R9" s="69">
        <f>'T30.09.11'!R9</f>
        <v>0</v>
      </c>
      <c r="S9" s="69">
        <f>'M30.09.11'!W10</f>
        <v>11027</v>
      </c>
      <c r="T9" s="270">
        <f>'M30.09.11'!Y10</f>
        <v>28615</v>
      </c>
      <c r="U9" s="69">
        <f aca="true" t="shared" si="7" ref="U9:U37">H9+I9+K9+J9+L9+M9+N9+O9+P9+Q9+R9+S9+T9</f>
        <v>56409346</v>
      </c>
      <c r="V9" s="69">
        <f t="shared" si="0"/>
        <v>67268641</v>
      </c>
      <c r="W9" s="187">
        <f t="shared" si="1"/>
        <v>22.76380378127062</v>
      </c>
      <c r="X9" s="187">
        <f t="shared" si="2"/>
        <v>8.920443413222758</v>
      </c>
      <c r="Y9" s="187">
        <f t="shared" si="3"/>
        <v>12.757570987003838</v>
      </c>
      <c r="Z9" s="187">
        <f>G9/(AC9*1000)*100</f>
        <v>12.757570987003838</v>
      </c>
      <c r="AA9" s="187">
        <f>V9/(AC9*1000)*100</f>
        <v>79.02764063014928</v>
      </c>
      <c r="AB9" s="188">
        <f>G9/V9*100</f>
        <v>16.14317583731177</v>
      </c>
      <c r="AC9" s="69">
        <f>AD9</f>
        <v>85120.396438024</v>
      </c>
      <c r="AD9" s="69">
        <f t="shared" si="4"/>
        <v>85120.396438024</v>
      </c>
      <c r="AE9" s="69">
        <f>'T30.09.11'!AB9</f>
        <v>23593.824879210115</v>
      </c>
      <c r="AF9" s="69">
        <f>'T30.09.11'!AC9</f>
        <v>61526.571558813885</v>
      </c>
      <c r="AG9" s="69">
        <v>20503596.770689454</v>
      </c>
      <c r="AH9" s="69">
        <v>55223944.34664992</v>
      </c>
      <c r="AI9" s="69">
        <f t="shared" si="5"/>
        <v>75727541.11733937</v>
      </c>
    </row>
    <row r="10" spans="1:35" ht="14.25">
      <c r="A10" s="5">
        <v>3</v>
      </c>
      <c r="B10" s="6" t="s">
        <v>23</v>
      </c>
      <c r="C10" s="71">
        <f>'LL30.09.11'!Q11+'WLL30.09.11'!V11+'WLL30.09.11'!Y11+'M30.09.11'!AE11</f>
        <v>1162783</v>
      </c>
      <c r="D10" s="71">
        <f>'LL30.09.11'!R11+'WLL30.09.11'!W11+'WLL30.09.11'!Z11+'M30.09.11'!AF11</f>
        <v>610492</v>
      </c>
      <c r="E10" s="69">
        <f t="shared" si="6"/>
        <v>1773275</v>
      </c>
      <c r="F10" s="69"/>
      <c r="G10" s="69">
        <f>E10</f>
        <v>1773275</v>
      </c>
      <c r="H10" s="69">
        <f>'M30.09.11'!G11+'LL30.09.11'!H11</f>
        <v>3440564</v>
      </c>
      <c r="I10" s="69">
        <f>'M30.09.11'!S11+'WLL30.09.11'!M11+'LL30.09.11'!I11</f>
        <v>2462502</v>
      </c>
      <c r="J10" s="69">
        <f>'M30.09.11'!I11</f>
        <v>1780174</v>
      </c>
      <c r="K10" s="69">
        <f>'WLL30.09.11'!G11+'WLL30.09.11'!N11+'LL30.09.11'!J11</f>
        <v>127323</v>
      </c>
      <c r="L10" s="69">
        <f>'M30.09.11'!N11</f>
        <v>307731</v>
      </c>
      <c r="M10" s="69">
        <f>'M30.09.11'!K11</f>
        <v>3639355</v>
      </c>
      <c r="N10" s="270">
        <f>'M30.09.11'!Z11</f>
        <v>155</v>
      </c>
      <c r="O10" s="69">
        <f>'WLL30.09.11'!H11+'WLL30.09.11'!O11+'LL30.09.11'!K11</f>
        <v>0</v>
      </c>
      <c r="P10" s="69">
        <f>'WLL30.09.11'!I11+'WLL30.09.11'!P11+'LL30.09.11'!L11</f>
        <v>330</v>
      </c>
      <c r="Q10" s="69">
        <f>'T30.09.11'!O10</f>
        <v>0</v>
      </c>
      <c r="R10" s="69">
        <f>'T30.09.11'!R10</f>
        <v>111455</v>
      </c>
      <c r="S10" s="69">
        <f>'M30.09.11'!W11</f>
        <v>0</v>
      </c>
      <c r="T10" s="270">
        <f>'M30.09.11'!Y11</f>
        <v>0</v>
      </c>
      <c r="U10" s="69">
        <f t="shared" si="7"/>
        <v>11869589</v>
      </c>
      <c r="V10" s="69">
        <f t="shared" si="0"/>
        <v>13642864</v>
      </c>
      <c r="W10" s="187">
        <f t="shared" si="1"/>
        <v>24.74478068165379</v>
      </c>
      <c r="X10" s="187">
        <f t="shared" si="2"/>
        <v>2.284298736565091</v>
      </c>
      <c r="Y10" s="187">
        <f t="shared" si="3"/>
        <v>5.6429372791913845</v>
      </c>
      <c r="Z10" s="187">
        <f>G10/(AC10*1000)*100</f>
        <v>5.6429372791913845</v>
      </c>
      <c r="AA10" s="187">
        <f aca="true" t="shared" si="8" ref="AA10:AA37">V10/(AC10*1000)*100</f>
        <v>43.414487803943594</v>
      </c>
      <c r="AB10" s="188">
        <f>G10/V10*100</f>
        <v>12.997820692194836</v>
      </c>
      <c r="AC10" s="69">
        <f>AD10</f>
        <v>31424.680308587533</v>
      </c>
      <c r="AD10" s="69">
        <f t="shared" si="4"/>
        <v>31424.680308587533</v>
      </c>
      <c r="AE10" s="69">
        <f>'T30.09.11'!AB10</f>
        <v>4699.104085663234</v>
      </c>
      <c r="AF10" s="69">
        <f>'T30.09.11'!AC10</f>
        <v>26725.576222924297</v>
      </c>
      <c r="AG10" s="69">
        <v>3389412.621950967</v>
      </c>
      <c r="AH10" s="69">
        <v>23248993.858922884</v>
      </c>
      <c r="AI10" s="69">
        <f t="shared" si="5"/>
        <v>26638406.48087385</v>
      </c>
    </row>
    <row r="11" spans="1:35" ht="14.25">
      <c r="A11" s="5">
        <v>4</v>
      </c>
      <c r="B11" s="6" t="s">
        <v>24</v>
      </c>
      <c r="C11" s="71">
        <f>'LL30.09.11'!Q12+'WLL30.09.11'!V12+'WLL30.09.11'!Y12+'M30.09.11'!AE12</f>
        <v>3008665</v>
      </c>
      <c r="D11" s="71">
        <f>'LL30.09.11'!R12+'WLL30.09.11'!W12+'WLL30.09.11'!Z12+'M30.09.11'!AF12</f>
        <v>1759189</v>
      </c>
      <c r="E11" s="69">
        <f t="shared" si="6"/>
        <v>4767854</v>
      </c>
      <c r="F11" s="69"/>
      <c r="G11" s="69">
        <f>E11+E17</f>
        <v>6679001</v>
      </c>
      <c r="H11" s="69">
        <f>'M30.09.11'!G12+'LL30.09.11'!H12</f>
        <v>16372973</v>
      </c>
      <c r="I11" s="69">
        <f>'M30.09.11'!S12+'WLL30.09.11'!M12+'LL30.09.11'!I12</f>
        <v>9055945</v>
      </c>
      <c r="J11" s="69">
        <f>'M30.09.11'!I12</f>
        <v>5434847</v>
      </c>
      <c r="K11" s="69">
        <f>'WLL30.09.11'!G12+'WLL30.09.11'!N12+'LL30.09.11'!J12</f>
        <v>5257987</v>
      </c>
      <c r="L11" s="69">
        <f>'M30.09.11'!N12</f>
        <v>5122796</v>
      </c>
      <c r="M11" s="69">
        <f>'M30.09.11'!K12</f>
        <v>4836771</v>
      </c>
      <c r="N11" s="270">
        <f>'M30.09.11'!Z12</f>
        <v>127</v>
      </c>
      <c r="O11" s="69">
        <f>'WLL30.09.11'!H12+'WLL30.09.11'!O12+'LL30.09.11'!K12</f>
        <v>0</v>
      </c>
      <c r="P11" s="69">
        <f>'WLL30.09.11'!I12+'WLL30.09.11'!P12+'LL30.09.11'!L12</f>
        <v>1289118</v>
      </c>
      <c r="Q11" s="69">
        <f>'T30.09.11'!O11</f>
        <v>3426728</v>
      </c>
      <c r="R11" s="69">
        <f>'T30.09.11'!R11</f>
        <v>1956431</v>
      </c>
      <c r="S11" s="69">
        <f>'M30.09.11'!W12</f>
        <v>19823</v>
      </c>
      <c r="T11" s="270">
        <f>'M30.09.11'!Y12</f>
        <v>34277</v>
      </c>
      <c r="U11" s="69">
        <f t="shared" si="7"/>
        <v>52807823</v>
      </c>
      <c r="V11" s="69">
        <f t="shared" si="0"/>
        <v>59486824</v>
      </c>
      <c r="W11" s="187">
        <f t="shared" si="1"/>
        <v>27.22133300486973</v>
      </c>
      <c r="X11" s="187">
        <f t="shared" si="2"/>
        <v>1.871246586038754</v>
      </c>
      <c r="Y11" s="187">
        <f t="shared" si="3"/>
        <v>4.53803832146223</v>
      </c>
      <c r="Z11" s="187">
        <f>G11/(AC11*1000)*100</f>
        <v>4.826324604359581</v>
      </c>
      <c r="AA11" s="187">
        <f t="shared" si="8"/>
        <v>42.985878023735594</v>
      </c>
      <c r="AB11" s="188">
        <f>G11/V11*100</f>
        <v>11.227698086554428</v>
      </c>
      <c r="AC11" s="69">
        <f>AD11+AD17</f>
        <v>138386.89991897583</v>
      </c>
      <c r="AD11" s="69">
        <f t="shared" si="4"/>
        <v>105064.20753326119</v>
      </c>
      <c r="AE11" s="69">
        <f>'T30.09.11'!AB11</f>
        <v>11052.599810089272</v>
      </c>
      <c r="AF11" s="69">
        <f>'T30.09.11'!AC11</f>
        <v>94011.60772317191</v>
      </c>
      <c r="AG11" s="69">
        <v>8679199.657414034</v>
      </c>
      <c r="AH11" s="69">
        <v>74199595.5407804</v>
      </c>
      <c r="AI11" s="69">
        <f t="shared" si="5"/>
        <v>82878795.19819443</v>
      </c>
    </row>
    <row r="12" spans="1:35" ht="14.25">
      <c r="A12" s="5">
        <v>5</v>
      </c>
      <c r="B12" s="6" t="s">
        <v>25</v>
      </c>
      <c r="C12" s="71">
        <f>'LL30.09.11'!Q13+'WLL30.09.11'!V13+'WLL30.09.11'!Y13+'M30.09.11'!AE13</f>
        <v>997620</v>
      </c>
      <c r="D12" s="71">
        <f>'LL30.09.11'!R13+'WLL30.09.11'!W13+'WLL30.09.11'!Z13+'M30.09.11'!AF13</f>
        <v>533459</v>
      </c>
      <c r="E12" s="69">
        <f t="shared" si="6"/>
        <v>1531079</v>
      </c>
      <c r="F12" s="69"/>
      <c r="G12" s="69"/>
      <c r="H12" s="69">
        <f>'M30.09.11'!G13+'LL30.09.11'!H13</f>
        <v>0</v>
      </c>
      <c r="I12" s="69">
        <f>'M30.09.11'!S13+'WLL30.09.11'!M13+'LL30.09.11'!I13</f>
        <v>0</v>
      </c>
      <c r="J12" s="69">
        <f>'M30.09.11'!I13</f>
        <v>0</v>
      </c>
      <c r="K12" s="69">
        <f>'WLL30.09.11'!G13+'WLL30.09.11'!N13+'LL30.09.11'!J13</f>
        <v>0</v>
      </c>
      <c r="L12" s="69">
        <f>'M30.09.11'!N13</f>
        <v>0</v>
      </c>
      <c r="M12" s="69">
        <f>'M30.09.11'!K13</f>
        <v>0</v>
      </c>
      <c r="N12" s="270">
        <f>'M30.09.11'!Z13</f>
        <v>0</v>
      </c>
      <c r="O12" s="69">
        <f>'WLL30.09.11'!H13+'WLL30.09.11'!O13+'LL30.09.11'!K13</f>
        <v>0</v>
      </c>
      <c r="P12" s="69">
        <f>'WLL30.09.11'!I13+'WLL30.09.11'!P13+'LL30.09.11'!L13</f>
        <v>0</v>
      </c>
      <c r="Q12" s="69">
        <f>'T30.09.11'!O12</f>
        <v>0</v>
      </c>
      <c r="R12" s="69">
        <f>'T30.09.11'!R12</f>
        <v>0</v>
      </c>
      <c r="S12" s="69">
        <f>'M30.09.11'!W13</f>
        <v>0</v>
      </c>
      <c r="T12" s="270">
        <f>'M30.09.11'!Y13</f>
        <v>0</v>
      </c>
      <c r="U12" s="69">
        <f t="shared" si="7"/>
        <v>0</v>
      </c>
      <c r="V12" s="69">
        <f t="shared" si="0"/>
        <v>0</v>
      </c>
      <c r="W12" s="187">
        <f t="shared" si="1"/>
        <v>16.73729252926289</v>
      </c>
      <c r="X12" s="187">
        <f t="shared" si="2"/>
        <v>2.6862352528754254</v>
      </c>
      <c r="Y12" s="187">
        <f t="shared" si="3"/>
        <v>5.929945399951434</v>
      </c>
      <c r="Z12" s="187"/>
      <c r="AA12" s="187"/>
      <c r="AB12" s="188"/>
      <c r="AC12" s="69"/>
      <c r="AD12" s="69">
        <f t="shared" si="4"/>
        <v>25819.445150583335</v>
      </c>
      <c r="AE12" s="69">
        <f>'T30.09.11'!AB12</f>
        <v>5960.462232800176</v>
      </c>
      <c r="AF12" s="69">
        <f>'T30.09.11'!AC12</f>
        <v>19858.98291778316</v>
      </c>
      <c r="AG12" s="69">
        <v>4175328.943641984</v>
      </c>
      <c r="AH12" s="69">
        <v>16620627.447467273</v>
      </c>
      <c r="AI12" s="69">
        <f t="shared" si="5"/>
        <v>20795956.391109258</v>
      </c>
    </row>
    <row r="13" spans="1:35" ht="14.25">
      <c r="A13" s="5">
        <v>6</v>
      </c>
      <c r="B13" s="6" t="s">
        <v>26</v>
      </c>
      <c r="C13" s="71">
        <f>'LL30.09.11'!Q14+'WLL30.09.11'!V14+'WLL30.09.11'!Y14+'M30.09.11'!AE14</f>
        <v>3809222</v>
      </c>
      <c r="D13" s="71">
        <f>'LL30.09.11'!R14+'WLL30.09.11'!W14+'WLL30.09.11'!Z14+'M30.09.11'!AF14</f>
        <v>1931340</v>
      </c>
      <c r="E13" s="69">
        <f t="shared" si="6"/>
        <v>5740562</v>
      </c>
      <c r="F13" s="69"/>
      <c r="G13" s="69">
        <f>E13</f>
        <v>5740562</v>
      </c>
      <c r="H13" s="69">
        <f>'M30.09.11'!G14+'LL30.09.11'!H14</f>
        <v>6841275</v>
      </c>
      <c r="I13" s="69">
        <f>'M30.09.11'!S14+'WLL30.09.11'!M14+'LL30.09.11'!I14</f>
        <v>8339130</v>
      </c>
      <c r="J13" s="69">
        <f>'M30.09.11'!I14</f>
        <v>15330567</v>
      </c>
      <c r="K13" s="69">
        <f>'WLL30.09.11'!G14+'WLL30.09.11'!N14+'LL30.09.11'!J14</f>
        <v>4083924</v>
      </c>
      <c r="L13" s="69">
        <f>'M30.09.11'!N14</f>
        <v>7473029</v>
      </c>
      <c r="M13" s="69">
        <f>'M30.09.11'!K14</f>
        <v>640249</v>
      </c>
      <c r="N13" s="270">
        <f>'M30.09.11'!Z14</f>
        <v>9</v>
      </c>
      <c r="O13" s="69">
        <f>'WLL30.09.11'!H14+'WLL30.09.11'!O14+'LL30.09.11'!K14</f>
        <v>0</v>
      </c>
      <c r="P13" s="69">
        <f>'WLL30.09.11'!I14+'WLL30.09.11'!P14+'LL30.09.11'!L14</f>
        <v>75378</v>
      </c>
      <c r="Q13" s="69">
        <f>'T30.09.11'!O13</f>
        <v>2189373</v>
      </c>
      <c r="R13" s="69">
        <f>'T30.09.11'!R13</f>
        <v>0</v>
      </c>
      <c r="S13" s="69">
        <f>'M30.09.11'!W14</f>
        <v>1266412</v>
      </c>
      <c r="T13" s="270">
        <f>'M30.09.11'!Y14</f>
        <v>26640</v>
      </c>
      <c r="U13" s="69">
        <f t="shared" si="7"/>
        <v>46265986</v>
      </c>
      <c r="V13" s="69">
        <f t="shared" si="0"/>
        <v>52006548</v>
      </c>
      <c r="W13" s="187">
        <f t="shared" si="1"/>
        <v>15.352047078918002</v>
      </c>
      <c r="X13" s="187">
        <f t="shared" si="2"/>
        <v>5.25782332775308</v>
      </c>
      <c r="Y13" s="187">
        <f t="shared" si="3"/>
        <v>9.327397875411044</v>
      </c>
      <c r="Z13" s="187">
        <f>G13/(AC13*1000)*100</f>
        <v>9.327397875411044</v>
      </c>
      <c r="AA13" s="187">
        <f t="shared" si="8"/>
        <v>84.50144172690105</v>
      </c>
      <c r="AB13" s="188">
        <f>G13/V13*100</f>
        <v>11.038152349584902</v>
      </c>
      <c r="AC13" s="69">
        <f>AD13</f>
        <v>61545.160576170034</v>
      </c>
      <c r="AD13" s="69">
        <f t="shared" si="4"/>
        <v>61545.160576170034</v>
      </c>
      <c r="AE13" s="69">
        <f>'T30.09.11'!AB13</f>
        <v>24812.46950597855</v>
      </c>
      <c r="AF13" s="69">
        <f>'T30.09.11'!AC13</f>
        <v>36732.69107019148</v>
      </c>
      <c r="AG13" s="69">
        <v>19007152.295442946</v>
      </c>
      <c r="AH13" s="69">
        <v>31968350.23018353</v>
      </c>
      <c r="AI13" s="69">
        <f t="shared" si="5"/>
        <v>50975502.52562648</v>
      </c>
    </row>
    <row r="14" spans="1:35" ht="14.25">
      <c r="A14" s="5">
        <v>7</v>
      </c>
      <c r="B14" s="6" t="s">
        <v>27</v>
      </c>
      <c r="C14" s="71">
        <f>'LL30.09.11'!Q15+'WLL30.09.11'!V15+'WLL30.09.11'!Y15+'M30.09.11'!AE15</f>
        <v>1457485</v>
      </c>
      <c r="D14" s="71">
        <f>'LL30.09.11'!R15+'WLL30.09.11'!W15+'WLL30.09.11'!Z15+'M30.09.11'!AF15</f>
        <v>2114163</v>
      </c>
      <c r="E14" s="69">
        <f t="shared" si="6"/>
        <v>3571648</v>
      </c>
      <c r="F14" s="69"/>
      <c r="G14" s="69">
        <f>E14</f>
        <v>3571648</v>
      </c>
      <c r="H14" s="69">
        <f>'M30.09.11'!G15+'LL30.09.11'!H15</f>
        <v>2276211</v>
      </c>
      <c r="I14" s="69">
        <f>'M30.09.11'!S15+'WLL30.09.11'!M15+'LL30.09.11'!I15</f>
        <v>4262725</v>
      </c>
      <c r="J14" s="69">
        <f>'M30.09.11'!I15</f>
        <v>4244337</v>
      </c>
      <c r="K14" s="69">
        <f>'WLL30.09.11'!G15+'WLL30.09.11'!N15+'LL30.09.11'!J15</f>
        <v>3075633</v>
      </c>
      <c r="L14" s="69">
        <f>'M30.09.11'!N15</f>
        <v>3552946</v>
      </c>
      <c r="M14" s="69">
        <f>'M30.09.11'!K15</f>
        <v>535578</v>
      </c>
      <c r="N14" s="270">
        <f>'M30.09.11'!Z15</f>
        <v>90</v>
      </c>
      <c r="O14" s="69">
        <f>'WLL30.09.11'!H15+'WLL30.09.11'!O15+'LL30.09.11'!K15</f>
        <v>0</v>
      </c>
      <c r="P14" s="69">
        <f>'WLL30.09.11'!I15+'WLL30.09.11'!P15+'LL30.09.11'!L15</f>
        <v>196917</v>
      </c>
      <c r="Q14" s="69">
        <f>'T30.09.11'!O14</f>
        <v>0</v>
      </c>
      <c r="R14" s="69">
        <f>'T30.09.11'!R14</f>
        <v>0</v>
      </c>
      <c r="S14" s="69">
        <f>'M30.09.11'!W15</f>
        <v>778687</v>
      </c>
      <c r="T14" s="270">
        <f>'M30.09.11'!Y15</f>
        <v>11065</v>
      </c>
      <c r="U14" s="69">
        <f t="shared" si="7"/>
        <v>18934189</v>
      </c>
      <c r="V14" s="69">
        <f t="shared" si="0"/>
        <v>22505837</v>
      </c>
      <c r="W14" s="187">
        <f t="shared" si="1"/>
        <v>16.929323999596186</v>
      </c>
      <c r="X14" s="187">
        <f t="shared" si="2"/>
        <v>12.44500703149029</v>
      </c>
      <c r="Y14" s="187">
        <f t="shared" si="3"/>
        <v>13.953235184291657</v>
      </c>
      <c r="Z14" s="187">
        <f>G14/(AC14*1000)*100</f>
        <v>13.953235184291657</v>
      </c>
      <c r="AA14" s="187">
        <f t="shared" si="8"/>
        <v>87.92278429462618</v>
      </c>
      <c r="AB14" s="188">
        <f>G14/V14*100</f>
        <v>15.869874113102304</v>
      </c>
      <c r="AC14" s="69">
        <f>AD14</f>
        <v>25597.275132443174</v>
      </c>
      <c r="AD14" s="69">
        <f t="shared" si="4"/>
        <v>25597.275132443174</v>
      </c>
      <c r="AE14" s="69">
        <f>'T30.09.11'!AB14</f>
        <v>8609.233304500318</v>
      </c>
      <c r="AF14" s="69">
        <f>'T30.09.11'!AC14</f>
        <v>16988.041827942856</v>
      </c>
      <c r="AG14" s="69">
        <v>6114139.1012478005</v>
      </c>
      <c r="AH14" s="69">
        <v>14968849.58738658</v>
      </c>
      <c r="AI14" s="69">
        <f t="shared" si="5"/>
        <v>21082988.68863438</v>
      </c>
    </row>
    <row r="15" spans="1:35" ht="14.25">
      <c r="A15" s="5">
        <v>8</v>
      </c>
      <c r="B15" s="6" t="s">
        <v>28</v>
      </c>
      <c r="C15" s="71">
        <f>'LL30.09.11'!Q16+'WLL30.09.11'!V16+'WLL30.09.11'!Y16+'M30.09.11'!AE16</f>
        <v>724618</v>
      </c>
      <c r="D15" s="71">
        <f>'LL30.09.11'!R16+'WLL30.09.11'!W16+'WLL30.09.11'!Z16+'M30.09.11'!AF16</f>
        <v>1316176</v>
      </c>
      <c r="E15" s="69">
        <f t="shared" si="6"/>
        <v>2040794</v>
      </c>
      <c r="F15" s="69"/>
      <c r="G15" s="69">
        <f>E15</f>
        <v>2040794</v>
      </c>
      <c r="H15" s="69">
        <f>'M30.09.11'!G16+'LL30.09.11'!H16</f>
        <v>1742796</v>
      </c>
      <c r="I15" s="69">
        <f>'M30.09.11'!S16+'WLL30.09.11'!M16+'LL30.09.11'!I16</f>
        <v>1844645</v>
      </c>
      <c r="J15" s="69">
        <f>'M30.09.11'!I16</f>
        <v>392233</v>
      </c>
      <c r="K15" s="69">
        <f>'WLL30.09.11'!G16+'WLL30.09.11'!N16+'LL30.09.11'!J16</f>
        <v>418434</v>
      </c>
      <c r="L15" s="69">
        <f>'M30.09.11'!N16</f>
        <v>403346</v>
      </c>
      <c r="M15" s="69">
        <f>'M30.09.11'!K16</f>
        <v>676110</v>
      </c>
      <c r="N15" s="270">
        <f>'M30.09.11'!Z16</f>
        <v>0</v>
      </c>
      <c r="O15" s="69">
        <f>'WLL30.09.11'!H16+'WLL30.09.11'!O16+'LL30.09.11'!K16</f>
        <v>0</v>
      </c>
      <c r="P15" s="69">
        <f>'WLL30.09.11'!I16+'WLL30.09.11'!P16+'LL30.09.11'!L16</f>
        <v>23</v>
      </c>
      <c r="Q15" s="69">
        <f>'T30.09.11'!O15</f>
        <v>0</v>
      </c>
      <c r="R15" s="69">
        <f>'T30.09.11'!R15</f>
        <v>441927</v>
      </c>
      <c r="S15" s="69">
        <f>'M30.09.11'!W16</f>
        <v>87139</v>
      </c>
      <c r="T15" s="270">
        <f>'M30.09.11'!Y16</f>
        <v>0</v>
      </c>
      <c r="U15" s="69">
        <f t="shared" si="7"/>
        <v>6006653</v>
      </c>
      <c r="V15" s="69">
        <f t="shared" si="0"/>
        <v>8047447</v>
      </c>
      <c r="W15" s="187">
        <f t="shared" si="1"/>
        <v>95.13099765761433</v>
      </c>
      <c r="X15" s="187">
        <f t="shared" si="2"/>
        <v>21.44547005321845</v>
      </c>
      <c r="Y15" s="187">
        <f t="shared" si="3"/>
        <v>29.58092503677461</v>
      </c>
      <c r="Z15" s="187">
        <f>G15/(AC15*1000)*100</f>
        <v>29.58092503677461</v>
      </c>
      <c r="AA15" s="187">
        <f t="shared" si="8"/>
        <v>116.64623006752113</v>
      </c>
      <c r="AB15" s="188">
        <f>G15/V15*100</f>
        <v>25.35952085176827</v>
      </c>
      <c r="AC15" s="69">
        <f>AD15</f>
        <v>6899.0202215208365</v>
      </c>
      <c r="AD15" s="69">
        <f t="shared" si="4"/>
        <v>6899.0202215208365</v>
      </c>
      <c r="AE15" s="69">
        <f>'T30.09.11'!AB15</f>
        <v>761.7054565200402</v>
      </c>
      <c r="AF15" s="69">
        <f>'T30.09.11'!AC15</f>
        <v>6137.314765000796</v>
      </c>
      <c r="AG15" s="69">
        <v>594880.8567659298</v>
      </c>
      <c r="AH15" s="69">
        <v>5482366.869364679</v>
      </c>
      <c r="AI15" s="69">
        <f t="shared" si="5"/>
        <v>6077247.7261306085</v>
      </c>
    </row>
    <row r="16" spans="1:35" ht="14.25">
      <c r="A16" s="5">
        <v>9</v>
      </c>
      <c r="B16" s="6" t="s">
        <v>29</v>
      </c>
      <c r="C16" s="71">
        <f>'LL30.09.11'!Q17+'WLL30.09.11'!V17+'WLL30.09.11'!Y17+'M30.09.11'!AE17</f>
        <v>999578</v>
      </c>
      <c r="D16" s="71">
        <f>'LL30.09.11'!R17+'WLL30.09.11'!W17+'WLL30.09.11'!Z17+'M30.09.11'!AF17</f>
        <v>162995</v>
      </c>
      <c r="E16" s="69">
        <f t="shared" si="6"/>
        <v>1162573</v>
      </c>
      <c r="F16" s="69"/>
      <c r="G16" s="69">
        <f>E16</f>
        <v>1162573</v>
      </c>
      <c r="H16" s="69">
        <f>'M30.09.11'!G17+'LL30.09.11'!H17</f>
        <v>1949520</v>
      </c>
      <c r="I16" s="69">
        <f>'M30.09.11'!S17+'WLL30.09.11'!M17+'LL30.09.11'!I17</f>
        <v>531807</v>
      </c>
      <c r="J16" s="69">
        <f>'M30.09.11'!I17</f>
        <v>607948</v>
      </c>
      <c r="K16" s="69">
        <f>'WLL30.09.11'!G17+'WLL30.09.11'!N17+'LL30.09.11'!J17</f>
        <v>119037</v>
      </c>
      <c r="L16" s="69">
        <f>'M30.09.11'!N17</f>
        <v>154241</v>
      </c>
      <c r="M16" s="69">
        <f>'M30.09.11'!K17</f>
        <v>1496257</v>
      </c>
      <c r="N16" s="270">
        <f>'M30.09.11'!Z17</f>
        <v>0</v>
      </c>
      <c r="O16" s="69">
        <f>'WLL30.09.11'!H17+'WLL30.09.11'!O17+'LL30.09.11'!K17</f>
        <v>0</v>
      </c>
      <c r="P16" s="69">
        <f>'WLL30.09.11'!I17+'WLL30.09.11'!P17+'LL30.09.11'!L17</f>
        <v>15</v>
      </c>
      <c r="Q16" s="69">
        <f>'T30.09.11'!O16</f>
        <v>0</v>
      </c>
      <c r="R16" s="69">
        <f>'T30.09.11'!R16</f>
        <v>0</v>
      </c>
      <c r="S16" s="69">
        <f>'M30.09.11'!W17</f>
        <v>0</v>
      </c>
      <c r="T16" s="270">
        <f>'M30.09.11'!Y17</f>
        <v>0</v>
      </c>
      <c r="U16" s="69">
        <f t="shared" si="7"/>
        <v>4858825</v>
      </c>
      <c r="V16" s="69">
        <f t="shared" si="0"/>
        <v>6021398</v>
      </c>
      <c r="W16" s="187">
        <f t="shared" si="1"/>
        <v>29.360520267121327</v>
      </c>
      <c r="X16" s="187">
        <f t="shared" si="2"/>
        <v>1.7548160282184488</v>
      </c>
      <c r="Y16" s="187">
        <f t="shared" si="3"/>
        <v>9.159213401735416</v>
      </c>
      <c r="Z16" s="187">
        <f>G16/(AC16*1000)*100</f>
        <v>9.159213401735416</v>
      </c>
      <c r="AA16" s="187">
        <f t="shared" si="8"/>
        <v>47.4389730870946</v>
      </c>
      <c r="AB16" s="188">
        <f>G16/V16*100</f>
        <v>19.307360184462148</v>
      </c>
      <c r="AC16" s="69">
        <f>AD16</f>
        <v>12692.934960765568</v>
      </c>
      <c r="AD16" s="69">
        <f t="shared" si="4"/>
        <v>12692.934960765568</v>
      </c>
      <c r="AE16" s="69">
        <f>'T30.09.11'!AB16</f>
        <v>3404.496892104986</v>
      </c>
      <c r="AF16" s="69">
        <f>'T30.09.11'!AC16</f>
        <v>9288.438068660582</v>
      </c>
      <c r="AG16" s="69">
        <v>2505308.7795849093</v>
      </c>
      <c r="AH16" s="69">
        <v>7564608.153037823</v>
      </c>
      <c r="AI16" s="69">
        <f t="shared" si="5"/>
        <v>10069916.932622733</v>
      </c>
    </row>
    <row r="17" spans="1:35" ht="14.25">
      <c r="A17" s="5">
        <v>10</v>
      </c>
      <c r="B17" s="6" t="s">
        <v>30</v>
      </c>
      <c r="C17" s="71">
        <f>'LL30.09.11'!Q18+'WLL30.09.11'!V18+'WLL30.09.11'!Y18+'M30.09.11'!AE18</f>
        <v>1340373</v>
      </c>
      <c r="D17" s="71">
        <f>'LL30.09.11'!R18+'WLL30.09.11'!W18+'WLL30.09.11'!Z18+'M30.09.11'!AF18</f>
        <v>570774</v>
      </c>
      <c r="E17" s="69">
        <f t="shared" si="6"/>
        <v>1911147</v>
      </c>
      <c r="F17" s="69"/>
      <c r="G17" s="69"/>
      <c r="H17" s="69">
        <f>'M30.09.11'!G18+'LL30.09.11'!H18</f>
        <v>0</v>
      </c>
      <c r="I17" s="69">
        <f>'M30.09.11'!S18+'WLL30.09.11'!M18+'LL30.09.11'!I18</f>
        <v>0</v>
      </c>
      <c r="J17" s="69">
        <f>'M30.09.11'!I18</f>
        <v>0</v>
      </c>
      <c r="K17" s="69">
        <f>'WLL30.09.11'!G18+'WLL30.09.11'!N18+'LL30.09.11'!J18</f>
        <v>0</v>
      </c>
      <c r="L17" s="69">
        <f>'M30.09.11'!N18</f>
        <v>0</v>
      </c>
      <c r="M17" s="69">
        <f>'M30.09.11'!K18</f>
        <v>0</v>
      </c>
      <c r="N17" s="270">
        <f>'M30.09.11'!Z18</f>
        <v>0</v>
      </c>
      <c r="O17" s="69">
        <f>'WLL30.09.11'!H18+'WLL30.09.11'!O18+'LL30.09.11'!K18</f>
        <v>0</v>
      </c>
      <c r="P17" s="69">
        <f>'WLL30.09.11'!I18+'WLL30.09.11'!P18+'LL30.09.11'!L18</f>
        <v>0</v>
      </c>
      <c r="Q17" s="69">
        <f>'T30.09.11'!O17</f>
        <v>0</v>
      </c>
      <c r="R17" s="69">
        <f>'T30.09.11'!R17</f>
        <v>0</v>
      </c>
      <c r="S17" s="69">
        <f>'M30.09.11'!W18</f>
        <v>0</v>
      </c>
      <c r="T17" s="270">
        <f>'M30.09.11'!Y18</f>
        <v>0</v>
      </c>
      <c r="U17" s="69">
        <f t="shared" si="7"/>
        <v>0</v>
      </c>
      <c r="V17" s="69">
        <f t="shared" si="0"/>
        <v>0</v>
      </c>
      <c r="W17" s="187">
        <f t="shared" si="1"/>
        <v>17.270541510855537</v>
      </c>
      <c r="X17" s="187">
        <f t="shared" si="2"/>
        <v>2.2329304432419854</v>
      </c>
      <c r="Y17" s="187">
        <f t="shared" si="3"/>
        <v>5.735271861823818</v>
      </c>
      <c r="Z17" s="187"/>
      <c r="AA17" s="187"/>
      <c r="AB17" s="188"/>
      <c r="AC17" s="69"/>
      <c r="AD17" s="69">
        <f t="shared" si="4"/>
        <v>33322.69238571465</v>
      </c>
      <c r="AE17" s="69">
        <f>'T30.09.11'!AB17</f>
        <v>7761.0363239479075</v>
      </c>
      <c r="AF17" s="69">
        <f>'T30.09.11'!AC17</f>
        <v>25561.656061766742</v>
      </c>
      <c r="AG17" s="69">
        <v>5986696.638801611</v>
      </c>
      <c r="AH17" s="69">
        <v>20922730.927083485</v>
      </c>
      <c r="AI17" s="69">
        <f t="shared" si="5"/>
        <v>26909427.565885097</v>
      </c>
    </row>
    <row r="18" spans="1:35" ht="14.25">
      <c r="A18" s="5">
        <v>11</v>
      </c>
      <c r="B18" s="6" t="s">
        <v>31</v>
      </c>
      <c r="C18" s="71">
        <f>'LL30.09.11'!Q19+'WLL30.09.11'!V19+'WLL30.09.11'!Y19+'M30.09.11'!AE19</f>
        <v>6678794</v>
      </c>
      <c r="D18" s="71">
        <f>'LL30.09.11'!R19+'WLL30.09.11'!W19+'WLL30.09.11'!Z19+'M30.09.11'!AF19</f>
        <v>1625702</v>
      </c>
      <c r="E18" s="69">
        <f t="shared" si="6"/>
        <v>8304496</v>
      </c>
      <c r="F18" s="69"/>
      <c r="G18" s="69">
        <f>E18</f>
        <v>8304496</v>
      </c>
      <c r="H18" s="69">
        <f>'M30.09.11'!G19+'LL30.09.11'!H19</f>
        <v>15625563</v>
      </c>
      <c r="I18" s="69">
        <f>'M30.09.11'!S19+'WLL30.09.11'!M19+'LL30.09.11'!I19</f>
        <v>7924623</v>
      </c>
      <c r="J18" s="69">
        <f>'M30.09.11'!I19</f>
        <v>6752649</v>
      </c>
      <c r="K18" s="69">
        <f>'WLL30.09.11'!G19+'WLL30.09.11'!N19+'LL30.09.11'!J19</f>
        <v>7138696</v>
      </c>
      <c r="L18" s="69">
        <f>'M30.09.11'!N19</f>
        <v>4610753</v>
      </c>
      <c r="M18" s="69">
        <f>'M30.09.11'!K19</f>
        <v>1656806</v>
      </c>
      <c r="N18" s="270">
        <f>'M30.09.11'!Z19</f>
        <v>216</v>
      </c>
      <c r="O18" s="69">
        <f>'WLL30.09.11'!H19+'WLL30.09.11'!O19+'LL30.09.11'!K19</f>
        <v>0</v>
      </c>
      <c r="P18" s="69">
        <f>'WLL30.09.11'!I19+'WLL30.09.11'!P19+'LL30.09.11'!L19</f>
        <v>1746711</v>
      </c>
      <c r="Q18" s="69">
        <f>'T30.09.11'!O18</f>
        <v>1275396</v>
      </c>
      <c r="R18" s="69">
        <f>'T30.09.11'!R18</f>
        <v>0</v>
      </c>
      <c r="S18" s="69">
        <f>'M30.09.11'!W19</f>
        <v>12016</v>
      </c>
      <c r="T18" s="270">
        <f>'M30.09.11'!Y19</f>
        <v>22662</v>
      </c>
      <c r="U18" s="69">
        <f t="shared" si="7"/>
        <v>46766091</v>
      </c>
      <c r="V18" s="69">
        <f t="shared" si="0"/>
        <v>55070587</v>
      </c>
      <c r="W18" s="187">
        <f t="shared" si="1"/>
        <v>29.15611078015619</v>
      </c>
      <c r="X18" s="187">
        <f t="shared" si="2"/>
        <v>4.202156092964268</v>
      </c>
      <c r="Y18" s="187">
        <f t="shared" si="3"/>
        <v>13.482562876612041</v>
      </c>
      <c r="Z18" s="187">
        <f>G18/(AC18*1000)*100</f>
        <v>13.482562876612041</v>
      </c>
      <c r="AA18" s="187">
        <f t="shared" si="8"/>
        <v>89.40851460214247</v>
      </c>
      <c r="AB18" s="188">
        <f>G18/V18*100</f>
        <v>15.07973031048316</v>
      </c>
      <c r="AC18" s="69">
        <f>AD18</f>
        <v>61594.34282636025</v>
      </c>
      <c r="AD18" s="69">
        <f t="shared" si="4"/>
        <v>61594.34282636025</v>
      </c>
      <c r="AE18" s="69">
        <f>'T30.09.11'!AB18</f>
        <v>22907.012702618842</v>
      </c>
      <c r="AF18" s="69">
        <f>'T30.09.11'!AC18</f>
        <v>38687.330123741405</v>
      </c>
      <c r="AG18" s="69">
        <v>17919858.030487653</v>
      </c>
      <c r="AH18" s="69">
        <v>34814100.213051744</v>
      </c>
      <c r="AI18" s="69">
        <f t="shared" si="5"/>
        <v>52733958.24353939</v>
      </c>
    </row>
    <row r="19" spans="1:35" ht="14.25">
      <c r="A19" s="5">
        <v>12</v>
      </c>
      <c r="B19" s="6" t="s">
        <v>32</v>
      </c>
      <c r="C19" s="71">
        <f>'LL30.09.11'!Q20+'WLL30.09.11'!V20+'WLL30.09.11'!Y20+'M30.09.11'!AE20</f>
        <v>4594973</v>
      </c>
      <c r="D19" s="71">
        <f>'LL30.09.11'!R20+'WLL30.09.11'!W20+'WLL30.09.11'!Z20+'M30.09.11'!AF20</f>
        <v>4998473</v>
      </c>
      <c r="E19" s="69">
        <f t="shared" si="6"/>
        <v>9593446</v>
      </c>
      <c r="F19" s="69"/>
      <c r="G19" s="69">
        <f>E19</f>
        <v>9593446</v>
      </c>
      <c r="H19" s="69">
        <f>'M30.09.11'!G20+'LL30.09.11'!H20</f>
        <v>3545177</v>
      </c>
      <c r="I19" s="69">
        <f>'M30.09.11'!S20+'WLL30.09.11'!M20+'LL30.09.11'!I20</f>
        <v>4235932</v>
      </c>
      <c r="J19" s="69">
        <f>'M30.09.11'!I20</f>
        <v>5663785</v>
      </c>
      <c r="K19" s="69">
        <f>'WLL30.09.11'!G20+'WLL30.09.11'!N20+'LL30.09.11'!J20</f>
        <v>2364745</v>
      </c>
      <c r="L19" s="69">
        <f>'M30.09.11'!N20</f>
        <v>7292186</v>
      </c>
      <c r="M19" s="69">
        <f>'M30.09.11'!K20</f>
        <v>2470924</v>
      </c>
      <c r="N19" s="270">
        <f>'M30.09.11'!Z20</f>
        <v>0</v>
      </c>
      <c r="O19" s="69">
        <f>'WLL30.09.11'!H20+'WLL30.09.11'!O20+'LL30.09.11'!K20</f>
        <v>0</v>
      </c>
      <c r="P19" s="69">
        <f>'WLL30.09.11'!I20+'WLL30.09.11'!P20+'LL30.09.11'!L20</f>
        <v>568810</v>
      </c>
      <c r="Q19" s="69">
        <f>'T30.09.11'!O19</f>
        <v>720681</v>
      </c>
      <c r="R19" s="69">
        <f>'T30.09.11'!R19</f>
        <v>0</v>
      </c>
      <c r="S19" s="69">
        <f>'M30.09.11'!W20</f>
        <v>315352</v>
      </c>
      <c r="T19" s="270">
        <f>'M30.09.11'!Y20</f>
        <v>10213</v>
      </c>
      <c r="U19" s="69">
        <f t="shared" si="7"/>
        <v>27187805</v>
      </c>
      <c r="V19" s="69">
        <f t="shared" si="0"/>
        <v>36781251</v>
      </c>
      <c r="W19" s="187">
        <f t="shared" si="1"/>
        <v>53.63046615114152</v>
      </c>
      <c r="X19" s="187">
        <f t="shared" si="2"/>
        <v>20.023529767961605</v>
      </c>
      <c r="Y19" s="187">
        <f t="shared" si="3"/>
        <v>28.610815599755966</v>
      </c>
      <c r="Z19" s="187">
        <f>G19/(AC19*1000)*100</f>
        <v>28.610815599755966</v>
      </c>
      <c r="AA19" s="187">
        <f t="shared" si="8"/>
        <v>109.69380448791183</v>
      </c>
      <c r="AB19" s="188">
        <f>G19/V19*100</f>
        <v>26.082435314666157</v>
      </c>
      <c r="AC19" s="69">
        <f>AD19</f>
        <v>33530.83719878935</v>
      </c>
      <c r="AD19" s="69">
        <f t="shared" si="4"/>
        <v>33530.83719878935</v>
      </c>
      <c r="AE19" s="69">
        <f>'T30.09.11'!AB19</f>
        <v>8567.840874346373</v>
      </c>
      <c r="AF19" s="69">
        <f>'T30.09.11'!AC19</f>
        <v>24962.996324442975</v>
      </c>
      <c r="AG19" s="69">
        <v>8294083.17746361</v>
      </c>
      <c r="AH19" s="69">
        <v>23605130.641880594</v>
      </c>
      <c r="AI19" s="69">
        <f t="shared" si="5"/>
        <v>31899213.819344204</v>
      </c>
    </row>
    <row r="20" spans="1:35" ht="14.25">
      <c r="A20" s="5">
        <v>13</v>
      </c>
      <c r="B20" s="6" t="s">
        <v>33</v>
      </c>
      <c r="C20" s="71">
        <f>'LL30.09.11'!Q21+'WLL30.09.11'!V21+'WLL30.09.11'!Y21+'M30.09.11'!AE21</f>
        <v>2765719</v>
      </c>
      <c r="D20" s="71">
        <f>'LL30.09.11'!R21+'WLL30.09.11'!W21+'WLL30.09.11'!Z21+'M30.09.11'!AF21</f>
        <v>1388528</v>
      </c>
      <c r="E20" s="69">
        <f t="shared" si="6"/>
        <v>4154247</v>
      </c>
      <c r="F20" s="69"/>
      <c r="G20" s="69">
        <f>E20+E12</f>
        <v>5685326</v>
      </c>
      <c r="H20" s="69">
        <f>'M30.09.11'!G21+'LL30.09.11'!H21</f>
        <v>9883174</v>
      </c>
      <c r="I20" s="69">
        <f>'M30.09.11'!S21+'WLL30.09.11'!M21+'LL30.09.11'!I21</f>
        <v>12041642</v>
      </c>
      <c r="J20" s="69">
        <f>'M30.09.11'!I21</f>
        <v>3417602</v>
      </c>
      <c r="K20" s="69">
        <f>'WLL30.09.11'!G21+'WLL30.09.11'!N21+'LL30.09.11'!J21</f>
        <v>4720061</v>
      </c>
      <c r="L20" s="69">
        <f>'M30.09.11'!N21</f>
        <v>12361239</v>
      </c>
      <c r="M20" s="69">
        <f>'M30.09.11'!K21</f>
        <v>750829</v>
      </c>
      <c r="N20" s="270">
        <f>'M30.09.11'!Z21</f>
        <v>127</v>
      </c>
      <c r="O20" s="69">
        <f>'WLL30.09.11'!H21+'WLL30.09.11'!O21+'LL30.09.11'!K21</f>
        <v>0</v>
      </c>
      <c r="P20" s="69">
        <f>'WLL30.09.11'!I21+'WLL30.09.11'!P21+'LL30.09.11'!L21</f>
        <v>278</v>
      </c>
      <c r="Q20" s="69">
        <f>'T30.09.11'!O20</f>
        <v>150</v>
      </c>
      <c r="R20" s="69">
        <f>'T30.09.11'!R20</f>
        <v>0</v>
      </c>
      <c r="S20" s="69">
        <f>'M30.09.11'!W21</f>
        <v>1209489</v>
      </c>
      <c r="T20" s="270">
        <f>'M30.09.11'!Y21</f>
        <v>61424</v>
      </c>
      <c r="U20" s="69">
        <f t="shared" si="7"/>
        <v>44446015</v>
      </c>
      <c r="V20" s="69">
        <f t="shared" si="0"/>
        <v>50131341</v>
      </c>
      <c r="W20" s="187">
        <f t="shared" si="1"/>
        <v>13.628593890162751</v>
      </c>
      <c r="X20" s="187">
        <f t="shared" si="2"/>
        <v>2.6190063855071117</v>
      </c>
      <c r="Y20" s="187">
        <f t="shared" si="3"/>
        <v>5.666618793651817</v>
      </c>
      <c r="Z20" s="187">
        <f>G20/(AC20*1000)*100</f>
        <v>5.735204750509982</v>
      </c>
      <c r="AA20" s="187">
        <f t="shared" si="8"/>
        <v>50.57115547158348</v>
      </c>
      <c r="AB20" s="188">
        <f>G20/V20*100</f>
        <v>11.340861597937305</v>
      </c>
      <c r="AC20" s="69">
        <f>AD20+AD12</f>
        <v>99130.30567033292</v>
      </c>
      <c r="AD20" s="69">
        <f t="shared" si="4"/>
        <v>73310.86051974958</v>
      </c>
      <c r="AE20" s="69">
        <f>'T30.09.11'!AB20</f>
        <v>20293.50219318166</v>
      </c>
      <c r="AF20" s="69">
        <f>'T30.09.11'!AC20</f>
        <v>53017.35832656791</v>
      </c>
      <c r="AG20" s="69">
        <v>16102589.934285555</v>
      </c>
      <c r="AH20" s="69">
        <v>44282527.572407804</v>
      </c>
      <c r="AI20" s="69">
        <f t="shared" si="5"/>
        <v>60385117.50669336</v>
      </c>
    </row>
    <row r="21" spans="1:35" ht="14.25">
      <c r="A21" s="5">
        <v>14</v>
      </c>
      <c r="B21" s="6" t="s">
        <v>34</v>
      </c>
      <c r="C21" s="71">
        <f>'LL30.09.11'!Q22+'WLL30.09.11'!V22+'WLL30.09.11'!Y22+'M30.09.11'!AE22</f>
        <v>5551821</v>
      </c>
      <c r="D21" s="71">
        <f>'LL30.09.11'!R22+'WLL30.09.11'!W22+'WLL30.09.11'!Z22+'M30.09.11'!AF22</f>
        <v>3043090</v>
      </c>
      <c r="E21" s="69">
        <f>C21+D21</f>
        <v>8594911</v>
      </c>
      <c r="F21" s="69"/>
      <c r="G21" s="69">
        <f>E21</f>
        <v>8594911</v>
      </c>
      <c r="H21" s="69">
        <f>'M30.09.11'!G22+'LL30.09.11'!H22</f>
        <v>9129528</v>
      </c>
      <c r="I21" s="69">
        <f>'M30.09.11'!S22+'WLL30.09.11'!M22+'LL30.09.11'!I22</f>
        <v>10400160</v>
      </c>
      <c r="J21" s="69">
        <f>'M30.09.11'!I22</f>
        <v>12159506</v>
      </c>
      <c r="K21" s="69">
        <f>'WLL30.09.11'!G22+'WLL30.09.11'!N22+'LL30.09.11'!J22</f>
        <v>10880889</v>
      </c>
      <c r="L21" s="69">
        <f>'M30.09.11'!N22</f>
        <v>13975703</v>
      </c>
      <c r="M21" s="69">
        <f>'M30.09.11'!K22</f>
        <v>1140080</v>
      </c>
      <c r="N21" s="270">
        <f>'M30.09.11'!Z22</f>
        <v>104</v>
      </c>
      <c r="O21" s="69">
        <f>'WLL30.09.11'!H22+'WLL30.09.11'!O22+'LL30.09.11'!K22</f>
        <v>0</v>
      </c>
      <c r="P21" s="69">
        <f>'WLL30.09.11'!I22+'WLL30.09.11'!P22+'LL30.09.11'!L22</f>
        <v>599103</v>
      </c>
      <c r="Q21" s="69">
        <f>'T30.09.11'!O21</f>
        <v>2626482</v>
      </c>
      <c r="R21" s="69">
        <f>'T30.09.11'!R21</f>
        <v>0</v>
      </c>
      <c r="S21" s="69">
        <f>'M30.09.11'!W22</f>
        <v>13796</v>
      </c>
      <c r="T21" s="270">
        <f>'M30.09.11'!Y22</f>
        <v>28951</v>
      </c>
      <c r="U21" s="69">
        <f t="shared" si="7"/>
        <v>60954302</v>
      </c>
      <c r="V21" s="69">
        <f t="shared" si="0"/>
        <v>69549213</v>
      </c>
      <c r="W21" s="187">
        <f t="shared" si="1"/>
        <v>17.713878272756702</v>
      </c>
      <c r="X21" s="187">
        <f t="shared" si="2"/>
        <v>5.105462337829638</v>
      </c>
      <c r="Y21" s="187">
        <f t="shared" si="3"/>
        <v>9.45054044367427</v>
      </c>
      <c r="Z21" s="187">
        <f>G21/(AC21*1000)*100</f>
        <v>9.45054044367427</v>
      </c>
      <c r="AA21" s="187">
        <f t="shared" si="8"/>
        <v>76.47288613950934</v>
      </c>
      <c r="AB21" s="188">
        <f>G21/V21*100</f>
        <v>12.35802768896896</v>
      </c>
      <c r="AC21" s="69">
        <f>AD21</f>
        <v>90946.23795566118</v>
      </c>
      <c r="AD21" s="69">
        <f t="shared" si="4"/>
        <v>90946.23795566118</v>
      </c>
      <c r="AE21" s="69">
        <f>'T30.09.11'!AB21</f>
        <v>31341.645880780936</v>
      </c>
      <c r="AF21" s="69">
        <f>'T30.09.11'!AC21</f>
        <v>59604.592074880245</v>
      </c>
      <c r="AG21" s="69">
        <v>25058603.980361335</v>
      </c>
      <c r="AH21" s="69">
        <v>56407642.20004471</v>
      </c>
      <c r="AI21" s="69">
        <f t="shared" si="5"/>
        <v>81466246.18040603</v>
      </c>
    </row>
    <row r="22" spans="1:35" ht="14.25">
      <c r="A22" s="5">
        <v>15</v>
      </c>
      <c r="B22" s="6" t="s">
        <v>35</v>
      </c>
      <c r="C22" s="71">
        <f>'LL30.09.11'!Q23+'WLL30.09.11'!V23+'WLL30.09.11'!Y23+'M30.09.11'!AE23</f>
        <v>555722</v>
      </c>
      <c r="D22" s="71">
        <f>'LL30.09.11'!R23+'WLL30.09.11'!W23+'WLL30.09.11'!Z23+'M30.09.11'!AF23</f>
        <v>297796</v>
      </c>
      <c r="E22" s="69">
        <f t="shared" si="6"/>
        <v>853518</v>
      </c>
      <c r="F22" s="69"/>
      <c r="G22" s="69">
        <f>E22+E23</f>
        <v>1856079</v>
      </c>
      <c r="H22" s="69">
        <f>'M30.09.11'!G23+'LL30.09.11'!H23</f>
        <v>2152503</v>
      </c>
      <c r="I22" s="69">
        <f>'M30.09.11'!S23+'WLL30.09.11'!M23+'LL30.09.11'!I23</f>
        <v>799872</v>
      </c>
      <c r="J22" s="69">
        <f>'M30.09.11'!I23</f>
        <v>879899</v>
      </c>
      <c r="K22" s="69">
        <f>'WLL30.09.11'!G23+'WLL30.09.11'!N23+'LL30.09.11'!J23</f>
        <v>77350</v>
      </c>
      <c r="L22" s="69">
        <f>'M30.09.11'!N23</f>
        <v>214131</v>
      </c>
      <c r="M22" s="69">
        <f>'M30.09.11'!K23</f>
        <v>2344899</v>
      </c>
      <c r="N22" s="270">
        <f>'M30.09.11'!Z23</f>
        <v>29</v>
      </c>
      <c r="O22" s="69">
        <f>'WLL30.09.11'!H23+'WLL30.09.11'!O23+'LL30.09.11'!K23</f>
        <v>0</v>
      </c>
      <c r="P22" s="69">
        <f>'WLL30.09.11'!I23+'WLL30.09.11'!P23+'LL30.09.11'!L23</f>
        <v>24</v>
      </c>
      <c r="Q22" s="69">
        <f>'T30.09.11'!O22</f>
        <v>0</v>
      </c>
      <c r="R22" s="69">
        <f>'T30.09.11'!R22</f>
        <v>43079</v>
      </c>
      <c r="S22" s="69">
        <f>'M30.09.11'!W23</f>
        <v>0</v>
      </c>
      <c r="T22" s="270">
        <f>'M30.09.11'!Y23</f>
        <v>0</v>
      </c>
      <c r="U22" s="69">
        <f t="shared" si="7"/>
        <v>6511786</v>
      </c>
      <c r="V22" s="69">
        <f t="shared" si="0"/>
        <v>8367865</v>
      </c>
      <c r="W22" s="187">
        <f t="shared" si="1"/>
        <v>29.279817041084033</v>
      </c>
      <c r="X22" s="187">
        <f t="shared" si="2"/>
        <v>5.042064837423467</v>
      </c>
      <c r="Y22" s="187">
        <f t="shared" si="3"/>
        <v>10.936648683666563</v>
      </c>
      <c r="Z22" s="187">
        <f>G22/(AC22*1000)*100</f>
        <v>13.323723284929653</v>
      </c>
      <c r="AA22" s="187">
        <f t="shared" si="8"/>
        <v>60.06808855961836</v>
      </c>
      <c r="AB22" s="188">
        <f>G22/V22*100</f>
        <v>22.18103423035625</v>
      </c>
      <c r="AC22" s="69">
        <f>AD22+AD23</f>
        <v>13930.63305434596</v>
      </c>
      <c r="AD22" s="69">
        <f t="shared" si="4"/>
        <v>7804.200579970116</v>
      </c>
      <c r="AE22" s="69">
        <f>'T30.09.11'!AB22</f>
        <v>1897.9695099195383</v>
      </c>
      <c r="AF22" s="69">
        <f>'T30.09.11'!AC22</f>
        <v>5906.231070050579</v>
      </c>
      <c r="AG22" s="69">
        <v>1436746.244734193</v>
      </c>
      <c r="AH22" s="69">
        <v>4951548.718636215</v>
      </c>
      <c r="AI22" s="69">
        <f t="shared" si="5"/>
        <v>6388294.963370408</v>
      </c>
    </row>
    <row r="23" spans="1:35" ht="14.25">
      <c r="A23" s="5">
        <v>16</v>
      </c>
      <c r="B23" s="6" t="s">
        <v>36</v>
      </c>
      <c r="C23" s="71">
        <f>'LL30.09.11'!Q24+'WLL30.09.11'!V24+'WLL30.09.11'!Y24+'M30.09.11'!AE24</f>
        <v>594986</v>
      </c>
      <c r="D23" s="71">
        <f>'LL30.09.11'!R24+'WLL30.09.11'!W24+'WLL30.09.11'!Z24+'M30.09.11'!AF24</f>
        <v>407575</v>
      </c>
      <c r="E23" s="69">
        <f t="shared" si="6"/>
        <v>1002561</v>
      </c>
      <c r="F23" s="69"/>
      <c r="G23" s="69"/>
      <c r="H23" s="69">
        <f>'M30.09.11'!G24+'LL30.09.11'!H24</f>
        <v>0</v>
      </c>
      <c r="I23" s="69">
        <f>'M30.09.11'!S24+'WLL30.09.11'!M24+'LL30.09.11'!I24</f>
        <v>0</v>
      </c>
      <c r="J23" s="69">
        <f>'M30.09.11'!I24</f>
        <v>0</v>
      </c>
      <c r="K23" s="69">
        <f>'WLL30.09.11'!G24+'WLL30.09.11'!N24+'LL30.09.11'!J24</f>
        <v>0</v>
      </c>
      <c r="L23" s="69">
        <f>'M30.09.11'!N24</f>
        <v>0</v>
      </c>
      <c r="M23" s="69">
        <f>'M30.09.11'!K24</f>
        <v>0</v>
      </c>
      <c r="N23" s="270">
        <f>'M30.09.11'!Z24</f>
        <v>0</v>
      </c>
      <c r="O23" s="69">
        <f>'WLL30.09.11'!H24+'WLL30.09.11'!O24+'LL30.09.11'!K24</f>
        <v>0</v>
      </c>
      <c r="P23" s="69">
        <f>'WLL30.09.11'!I24+'WLL30.09.11'!P24+'LL30.09.11'!L24</f>
        <v>0</v>
      </c>
      <c r="Q23" s="69">
        <f>'T30.09.11'!O23</f>
        <v>0</v>
      </c>
      <c r="R23" s="69">
        <f>'T30.09.11'!R23</f>
        <v>0</v>
      </c>
      <c r="S23" s="69">
        <f>'M30.09.11'!W24</f>
        <v>0</v>
      </c>
      <c r="T23" s="270">
        <f>'M30.09.11'!Y24</f>
        <v>0</v>
      </c>
      <c r="U23" s="69">
        <f t="shared" si="7"/>
        <v>0</v>
      </c>
      <c r="V23" s="69">
        <f t="shared" si="0"/>
        <v>0</v>
      </c>
      <c r="W23" s="187">
        <f t="shared" si="1"/>
        <v>40.848651525582866</v>
      </c>
      <c r="X23" s="187">
        <f t="shared" si="2"/>
        <v>8.72775842475497</v>
      </c>
      <c r="Y23" s="187">
        <f t="shared" si="3"/>
        <v>16.364515632764565</v>
      </c>
      <c r="Z23" s="187"/>
      <c r="AA23" s="187"/>
      <c r="AB23" s="188"/>
      <c r="AC23" s="69"/>
      <c r="AD23" s="69">
        <f t="shared" si="4"/>
        <v>6126.432474375844</v>
      </c>
      <c r="AE23" s="69">
        <f>'T30.09.11'!AB23</f>
        <v>1456.5621575717612</v>
      </c>
      <c r="AF23" s="69">
        <f>'T30.09.11'!AC23</f>
        <v>4669.870316804083</v>
      </c>
      <c r="AG23" s="69">
        <v>1145918.7558733525</v>
      </c>
      <c r="AH23" s="69">
        <v>4322467.895077089</v>
      </c>
      <c r="AI23" s="69">
        <f t="shared" si="5"/>
        <v>5468386.650950441</v>
      </c>
    </row>
    <row r="24" spans="1:35" ht="14.25">
      <c r="A24" s="5">
        <v>17</v>
      </c>
      <c r="B24" s="6" t="s">
        <v>37</v>
      </c>
      <c r="C24" s="71">
        <f>'LL30.09.11'!Q25+'WLL30.09.11'!V25+'WLL30.09.11'!Y25+'M30.09.11'!AE25</f>
        <v>2617814</v>
      </c>
      <c r="D24" s="71">
        <f>'LL30.09.11'!R25+'WLL30.09.11'!W25+'WLL30.09.11'!Z25+'M30.09.11'!AF25</f>
        <v>2004965</v>
      </c>
      <c r="E24" s="69">
        <f t="shared" si="6"/>
        <v>4622779</v>
      </c>
      <c r="F24" s="69"/>
      <c r="G24" s="69">
        <f>E24</f>
        <v>4622779</v>
      </c>
      <c r="H24" s="69">
        <f>'M30.09.11'!G25+'LL30.09.11'!H25</f>
        <v>5705644</v>
      </c>
      <c r="I24" s="69">
        <f>'M30.09.11'!S25+'WLL30.09.11'!M25+'LL30.09.11'!I25</f>
        <v>4577433</v>
      </c>
      <c r="J24" s="69">
        <f>'M30.09.11'!I25</f>
        <v>2399585</v>
      </c>
      <c r="K24" s="69">
        <f>'WLL30.09.11'!G25+'WLL30.09.11'!N25+'LL30.09.11'!J25</f>
        <v>2458501</v>
      </c>
      <c r="L24" s="69">
        <f>'M30.09.11'!N25</f>
        <v>669135</v>
      </c>
      <c r="M24" s="69">
        <f>'M30.09.11'!K25</f>
        <v>2636381</v>
      </c>
      <c r="N24" s="270">
        <f>'M30.09.11'!Z25</f>
        <v>722</v>
      </c>
      <c r="O24" s="69">
        <f>'WLL30.09.11'!H25+'WLL30.09.11'!O25+'LL30.09.11'!K25</f>
        <v>0</v>
      </c>
      <c r="P24" s="69">
        <f>'WLL30.09.11'!I25+'WLL30.09.11'!P25+'LL30.09.11'!L25</f>
        <v>144</v>
      </c>
      <c r="Q24" s="69">
        <f>'T30.09.11'!O24</f>
        <v>1277692</v>
      </c>
      <c r="R24" s="69">
        <f>'T30.09.11'!R24</f>
        <v>943502</v>
      </c>
      <c r="S24" s="69">
        <f>'M30.09.11'!W25</f>
        <v>10548</v>
      </c>
      <c r="T24" s="270">
        <f>'M30.09.11'!Y25</f>
        <v>0</v>
      </c>
      <c r="U24" s="69">
        <f t="shared" si="7"/>
        <v>20679287</v>
      </c>
      <c r="V24" s="69">
        <f t="shared" si="0"/>
        <v>25302066</v>
      </c>
      <c r="W24" s="187">
        <f t="shared" si="1"/>
        <v>36.97322193743984</v>
      </c>
      <c r="X24" s="187">
        <f t="shared" si="2"/>
        <v>5.703913479763066</v>
      </c>
      <c r="Y24" s="187">
        <f t="shared" si="3"/>
        <v>10.94641447075319</v>
      </c>
      <c r="Z24" s="187">
        <f>G24/(AC24*1000)*100</f>
        <v>10.94641447075319</v>
      </c>
      <c r="AA24" s="187">
        <f t="shared" si="8"/>
        <v>59.91350687591864</v>
      </c>
      <c r="AB24" s="188">
        <f>G24/V24*100</f>
        <v>18.270361795752173</v>
      </c>
      <c r="AC24" s="69">
        <f>AD24</f>
        <v>42230.988168328695</v>
      </c>
      <c r="AD24" s="69">
        <f t="shared" si="4"/>
        <v>42230.988168328695</v>
      </c>
      <c r="AE24" s="69">
        <f>'T30.09.11'!AB24</f>
        <v>7080.297206528134</v>
      </c>
      <c r="AF24" s="69">
        <f>'T30.09.11'!AC24</f>
        <v>35150.69096180056</v>
      </c>
      <c r="AG24" s="69">
        <v>5496317.981234442</v>
      </c>
      <c r="AH24" s="69">
        <v>31210601.960714735</v>
      </c>
      <c r="AI24" s="69">
        <f t="shared" si="5"/>
        <v>36706919.941949174</v>
      </c>
    </row>
    <row r="25" spans="1:35" ht="14.25">
      <c r="A25" s="5">
        <v>18</v>
      </c>
      <c r="B25" s="6" t="s">
        <v>38</v>
      </c>
      <c r="C25" s="71">
        <f>'LL30.09.11'!Q26+'WLL30.09.11'!V26+'WLL30.09.11'!Y26+'M30.09.11'!AE26</f>
        <v>3596108</v>
      </c>
      <c r="D25" s="71">
        <f>'LL30.09.11'!R26+'WLL30.09.11'!W26+'WLL30.09.11'!Z26+'M30.09.11'!AF26</f>
        <v>2258063</v>
      </c>
      <c r="E25" s="69">
        <f t="shared" si="6"/>
        <v>5854171</v>
      </c>
      <c r="F25" s="69"/>
      <c r="G25" s="69">
        <f>E25</f>
        <v>5854171</v>
      </c>
      <c r="H25" s="69">
        <f>'M30.09.11'!G26+'LL30.09.11'!H26</f>
        <v>6939212</v>
      </c>
      <c r="I25" s="69">
        <f>'M30.09.11'!S26+'WLL30.09.11'!M26+'LL30.09.11'!I26</f>
        <v>4855655</v>
      </c>
      <c r="J25" s="69">
        <f>'M30.09.11'!I26</f>
        <v>4309584</v>
      </c>
      <c r="K25" s="69">
        <f>'WLL30.09.11'!G26+'WLL30.09.11'!N26+'LL30.09.11'!J26</f>
        <v>3575636</v>
      </c>
      <c r="L25" s="69">
        <f>'M30.09.11'!N26</f>
        <v>4898022</v>
      </c>
      <c r="M25" s="69">
        <f>'M30.09.11'!K26</f>
        <v>766707</v>
      </c>
      <c r="N25" s="270">
        <f>'M30.09.11'!Z26</f>
        <v>139</v>
      </c>
      <c r="O25" s="69">
        <f>'WLL30.09.11'!H26+'WLL30.09.11'!O26+'LL30.09.11'!K26</f>
        <v>1423750</v>
      </c>
      <c r="P25" s="69">
        <f>'WLL30.09.11'!I26+'WLL30.09.11'!P26+'LL30.09.11'!L26</f>
        <v>135</v>
      </c>
      <c r="Q25" s="69">
        <f>'T30.09.11'!O25</f>
        <v>230</v>
      </c>
      <c r="R25" s="69">
        <f>'T30.09.11'!R25</f>
        <v>0</v>
      </c>
      <c r="S25" s="69">
        <f>'M30.09.11'!W26</f>
        <v>0</v>
      </c>
      <c r="T25" s="270">
        <f>'M30.09.11'!Y26</f>
        <v>14283</v>
      </c>
      <c r="U25" s="69">
        <f t="shared" si="7"/>
        <v>26783353</v>
      </c>
      <c r="V25" s="69">
        <f t="shared" si="0"/>
        <v>32637524</v>
      </c>
      <c r="W25" s="187">
        <f t="shared" si="1"/>
        <v>30.20558671208164</v>
      </c>
      <c r="X25" s="187">
        <f t="shared" si="2"/>
        <v>13.246671350674266</v>
      </c>
      <c r="Y25" s="187">
        <f t="shared" si="3"/>
        <v>20.220469043425</v>
      </c>
      <c r="Z25" s="187">
        <f>G25/(AC25*1000)*100</f>
        <v>20.220469043425</v>
      </c>
      <c r="AA25" s="187">
        <f t="shared" si="8"/>
        <v>112.7309133429892</v>
      </c>
      <c r="AB25" s="188">
        <f>G25/V25*100</f>
        <v>17.93693357376007</v>
      </c>
      <c r="AC25" s="69">
        <f>AD25</f>
        <v>28951.707239964224</v>
      </c>
      <c r="AD25" s="69">
        <f t="shared" si="4"/>
        <v>28951.707239964224</v>
      </c>
      <c r="AE25" s="69">
        <f>'T30.09.11'!AB25</f>
        <v>11905.439991210726</v>
      </c>
      <c r="AF25" s="69">
        <f>'T30.09.11'!AC25</f>
        <v>17046.2672487535</v>
      </c>
      <c r="AG25" s="71">
        <v>9054362.204957837</v>
      </c>
      <c r="AH25" s="71">
        <v>16135847.643122543</v>
      </c>
      <c r="AI25" s="71">
        <f t="shared" si="5"/>
        <v>25190209.84808038</v>
      </c>
    </row>
    <row r="26" spans="1:35" ht="14.25">
      <c r="A26" s="5">
        <v>19</v>
      </c>
      <c r="B26" s="6" t="s">
        <v>39</v>
      </c>
      <c r="C26" s="71">
        <f>'LL30.09.11'!Q27+'WLL30.09.11'!V27+'WLL30.09.11'!Y27+'M30.09.11'!AE27</f>
        <v>4358798</v>
      </c>
      <c r="D26" s="71">
        <f>'LL30.09.11'!R27+'WLL30.09.11'!W27+'WLL30.09.11'!Z27+'M30.09.11'!AF27</f>
        <v>2270478</v>
      </c>
      <c r="E26" s="69">
        <f t="shared" si="6"/>
        <v>6629276</v>
      </c>
      <c r="F26" s="69"/>
      <c r="G26" s="69">
        <f>E26</f>
        <v>6629276</v>
      </c>
      <c r="H26" s="69">
        <f>'M30.09.11'!G27+'LL30.09.11'!H27</f>
        <v>12943152</v>
      </c>
      <c r="I26" s="69">
        <f>'M30.09.11'!S27+'WLL30.09.11'!M27+'LL30.09.11'!I27</f>
        <v>7624727</v>
      </c>
      <c r="J26" s="69">
        <f>'M30.09.11'!I27</f>
        <v>8930277</v>
      </c>
      <c r="K26" s="69">
        <f>'WLL30.09.11'!G27+'WLL30.09.11'!N27+'LL30.09.11'!J27</f>
        <v>4244679</v>
      </c>
      <c r="L26" s="69">
        <f>'M30.09.11'!N27</f>
        <v>3205315</v>
      </c>
      <c r="M26" s="69">
        <f>'M30.09.11'!K27</f>
        <v>1051189</v>
      </c>
      <c r="N26" s="270">
        <f>'M30.09.11'!Z27</f>
        <v>293</v>
      </c>
      <c r="O26" s="69">
        <f>'WLL30.09.11'!H27+'WLL30.09.11'!O27+'LL30.09.11'!K27</f>
        <v>0</v>
      </c>
      <c r="P26" s="69">
        <f>'WLL30.09.11'!I27+'WLL30.09.11'!P27+'LL30.09.11'!L27</f>
        <v>2277996</v>
      </c>
      <c r="Q26" s="69">
        <f>'T30.09.11'!O26</f>
        <v>0</v>
      </c>
      <c r="R26" s="69">
        <f>'T30.09.11'!R26</f>
        <v>0</v>
      </c>
      <c r="S26" s="69">
        <f>'M30.09.11'!W27</f>
        <v>10329</v>
      </c>
      <c r="T26" s="270">
        <f>'M30.09.11'!Y27</f>
        <v>28922</v>
      </c>
      <c r="U26" s="69">
        <f t="shared" si="7"/>
        <v>40316879</v>
      </c>
      <c r="V26" s="69">
        <f t="shared" si="0"/>
        <v>46946155</v>
      </c>
      <c r="W26" s="187">
        <f t="shared" si="1"/>
        <v>26.298500843713168</v>
      </c>
      <c r="X26" s="187">
        <f t="shared" si="2"/>
        <v>4.303507543559261</v>
      </c>
      <c r="Y26" s="187">
        <f t="shared" si="3"/>
        <v>9.561488029509364</v>
      </c>
      <c r="Z26" s="187">
        <f>G26/(AC26*1000)*100</f>
        <v>9.561488029509364</v>
      </c>
      <c r="AA26" s="187">
        <f t="shared" si="8"/>
        <v>67.71102893649189</v>
      </c>
      <c r="AB26" s="188">
        <f>G26/V26*100</f>
        <v>14.121020134662784</v>
      </c>
      <c r="AC26" s="69">
        <f>AD26</f>
        <v>69333.09940398653</v>
      </c>
      <c r="AD26" s="69">
        <f t="shared" si="4"/>
        <v>69333.09940398653</v>
      </c>
      <c r="AE26" s="69">
        <f>'T30.09.11'!AB26</f>
        <v>16574.321197635873</v>
      </c>
      <c r="AF26" s="69">
        <f>'T30.09.11'!AC26</f>
        <v>52758.77820635066</v>
      </c>
      <c r="AG26" s="69">
        <v>13205444.173387725</v>
      </c>
      <c r="AH26" s="69">
        <v>43267678.32289427</v>
      </c>
      <c r="AI26" s="69">
        <f t="shared" si="5"/>
        <v>56473122.496282</v>
      </c>
    </row>
    <row r="27" spans="1:37" ht="14.25">
      <c r="A27" s="5">
        <v>20</v>
      </c>
      <c r="B27" s="6" t="s">
        <v>40</v>
      </c>
      <c r="C27" s="71">
        <f>'LL30.09.11'!Q28+'WLL30.09.11'!V28+'WLL30.09.11'!Y28+'M30.09.11'!AE28</f>
        <v>7562038</v>
      </c>
      <c r="D27" s="71">
        <f>'LL30.09.11'!R28+'WLL30.09.11'!W28+'WLL30.09.11'!Z28+'M30.09.11'!AF28</f>
        <v>1745885</v>
      </c>
      <c r="E27" s="69">
        <f t="shared" si="6"/>
        <v>9307923</v>
      </c>
      <c r="F27" s="69"/>
      <c r="G27" s="69">
        <f>E27</f>
        <v>9307923</v>
      </c>
      <c r="H27" s="69">
        <f>'M30.09.11'!G28+'LL30.09.11'!H28</f>
        <v>10052943</v>
      </c>
      <c r="I27" s="69">
        <f>'M30.09.11'!S28+'WLL30.09.11'!M28+'LL30.09.11'!I28</f>
        <v>7466474</v>
      </c>
      <c r="J27" s="69">
        <f>'M30.09.11'!I28</f>
        <v>9729434</v>
      </c>
      <c r="K27" s="69">
        <f>'WLL30.09.11'!G28+'WLL30.09.11'!N28+'LL30.09.11'!J28</f>
        <v>3460076</v>
      </c>
      <c r="L27" s="69">
        <f>'M30.09.11'!N28</f>
        <v>1736664</v>
      </c>
      <c r="M27" s="69">
        <f>'M30.09.11'!K28</f>
        <v>16796212</v>
      </c>
      <c r="N27" s="270">
        <f>'M30.09.11'!Z28</f>
        <v>0</v>
      </c>
      <c r="O27" s="69">
        <f>'WLL30.09.11'!H28+'WLL30.09.11'!O28+'LL30.09.11'!K28</f>
        <v>0</v>
      </c>
      <c r="P27" s="69">
        <f>'WLL30.09.11'!I28+'WLL30.09.11'!P28+'LL30.09.11'!L28</f>
        <v>1543277</v>
      </c>
      <c r="Q27" s="69">
        <f>'T30.09.11'!O27</f>
        <v>1415965</v>
      </c>
      <c r="R27" s="69">
        <f>'T30.09.11'!R27</f>
        <v>0</v>
      </c>
      <c r="S27" s="69">
        <f>'M30.09.11'!W28</f>
        <v>1349190</v>
      </c>
      <c r="T27" s="270">
        <f>'M30.09.11'!Y28</f>
        <v>26603</v>
      </c>
      <c r="U27" s="69">
        <f t="shared" si="7"/>
        <v>53576838</v>
      </c>
      <c r="V27" s="69">
        <f t="shared" si="0"/>
        <v>62884761</v>
      </c>
      <c r="W27" s="187">
        <f t="shared" si="1"/>
        <v>26.358594853689333</v>
      </c>
      <c r="X27" s="187">
        <f t="shared" si="2"/>
        <v>5.214615444517337</v>
      </c>
      <c r="Y27" s="187">
        <f t="shared" si="3"/>
        <v>14.971802785594916</v>
      </c>
      <c r="Z27" s="187">
        <f>G27/(AC27*1000)*100</f>
        <v>14.971802785594916</v>
      </c>
      <c r="AA27" s="187">
        <f t="shared" si="8"/>
        <v>101.15019644138339</v>
      </c>
      <c r="AB27" s="188">
        <f>G27/V27*100</f>
        <v>14.801555817314787</v>
      </c>
      <c r="AC27" s="69">
        <f>AD27</f>
        <v>62169.68746713386</v>
      </c>
      <c r="AD27" s="69">
        <f t="shared" si="4"/>
        <v>62169.68746713386</v>
      </c>
      <c r="AE27" s="69">
        <f>'T30.09.11'!AB27</f>
        <v>28689.07861733595</v>
      </c>
      <c r="AF27" s="69">
        <f>'T30.09.11'!AC27</f>
        <v>33480.60884979791</v>
      </c>
      <c r="AG27" s="69">
        <v>21465162.047406718</v>
      </c>
      <c r="AH27" s="69">
        <v>31120827.47722959</v>
      </c>
      <c r="AI27" s="69">
        <f t="shared" si="5"/>
        <v>52585989.52463631</v>
      </c>
      <c r="AK27">
        <v>1133925</v>
      </c>
    </row>
    <row r="28" spans="1:36" ht="14.25">
      <c r="A28" s="5">
        <v>21</v>
      </c>
      <c r="B28" s="6" t="s">
        <v>41</v>
      </c>
      <c r="C28" s="71">
        <f>'LL30.09.11'!Q29+'WLL30.09.11'!V29+'WLL30.09.11'!Y29+'M30.09.11'!AE29</f>
        <v>898305</v>
      </c>
      <c r="D28" s="71">
        <f>'LL30.09.11'!R29+'WLL30.09.11'!W29+'WLL30.09.11'!Z29+'M30.09.11'!AF29</f>
        <v>687419</v>
      </c>
      <c r="E28" s="69">
        <f t="shared" si="6"/>
        <v>1585724</v>
      </c>
      <c r="F28" s="69"/>
      <c r="G28" s="69"/>
      <c r="H28" s="69">
        <f>'M30.09.11'!G29+'LL30.09.11'!H29</f>
        <v>0</v>
      </c>
      <c r="I28" s="69">
        <f>'M30.09.11'!S29+'WLL30.09.11'!M29+'LL30.09.11'!I29</f>
        <v>0</v>
      </c>
      <c r="J28" s="69">
        <f>'M30.09.11'!I29</f>
        <v>0</v>
      </c>
      <c r="K28" s="69">
        <f>'WLL30.09.11'!G29+'WLL30.09.11'!N29+'LL30.09.11'!J29</f>
        <v>0</v>
      </c>
      <c r="L28" s="69">
        <f>'M30.09.11'!N29</f>
        <v>0</v>
      </c>
      <c r="M28" s="69">
        <f>'M30.09.11'!K29</f>
        <v>0</v>
      </c>
      <c r="N28" s="270">
        <f>'M30.09.11'!Z29</f>
        <v>0</v>
      </c>
      <c r="O28" s="69">
        <f>'WLL30.09.11'!H29+'WLL30.09.11'!O29+'LL30.09.11'!K29</f>
        <v>0</v>
      </c>
      <c r="P28" s="69">
        <f>'WLL30.09.11'!I29+'WLL30.09.11'!P29+'LL30.09.11'!L29</f>
        <v>0</v>
      </c>
      <c r="Q28" s="69">
        <f>'T30.09.11'!O28</f>
        <v>0</v>
      </c>
      <c r="R28" s="69">
        <f>'T30.09.11'!R28</f>
        <v>0</v>
      </c>
      <c r="S28" s="69">
        <f>'M30.09.11'!W29</f>
        <v>0</v>
      </c>
      <c r="T28" s="270">
        <f>'M30.09.11'!Y29</f>
        <v>0</v>
      </c>
      <c r="U28" s="69">
        <f t="shared" si="7"/>
        <v>0</v>
      </c>
      <c r="V28" s="69">
        <f t="shared" si="0"/>
        <v>0</v>
      </c>
      <c r="W28" s="187">
        <f t="shared" si="1"/>
        <v>31.019876286179148</v>
      </c>
      <c r="X28" s="187">
        <f t="shared" si="2"/>
        <v>9.3977511343602</v>
      </c>
      <c r="Y28" s="187">
        <f t="shared" si="3"/>
        <v>15.53014507262123</v>
      </c>
      <c r="Z28" s="187"/>
      <c r="AA28" s="187"/>
      <c r="AB28" s="188"/>
      <c r="AC28" s="69"/>
      <c r="AD28" s="69">
        <f t="shared" si="4"/>
        <v>10210.619363727272</v>
      </c>
      <c r="AE28" s="69">
        <f>'T30.09.11'!AB28</f>
        <v>2895.901297969516</v>
      </c>
      <c r="AF28" s="69">
        <f>'T30.09.11'!AC28</f>
        <v>7314.7180657577555</v>
      </c>
      <c r="AG28" s="69">
        <v>2170244.7224881384</v>
      </c>
      <c r="AH28" s="69">
        <v>6309317.326735535</v>
      </c>
      <c r="AI28" s="69">
        <f t="shared" si="5"/>
        <v>8479562.049223673</v>
      </c>
      <c r="AJ28">
        <v>540493</v>
      </c>
    </row>
    <row r="29" spans="1:37" ht="14.25">
      <c r="A29" s="5">
        <v>22</v>
      </c>
      <c r="B29" s="6" t="s">
        <v>42</v>
      </c>
      <c r="C29" s="71">
        <f>'LL30.09.11'!Q30+'WLL30.09.11'!V30+'WLL30.09.11'!Y30+'M30.09.11'!AE30</f>
        <v>7966730</v>
      </c>
      <c r="D29" s="71">
        <f>'LL30.09.11'!R30+'WLL30.09.11'!W30+'WLL30.09.11'!Z30+'M30.09.11'!AF30</f>
        <v>3577624</v>
      </c>
      <c r="E29" s="69">
        <f t="shared" si="6"/>
        <v>11544354</v>
      </c>
      <c r="F29" s="69"/>
      <c r="G29" s="69">
        <f>E29</f>
        <v>11544354</v>
      </c>
      <c r="H29" s="69">
        <f>'M30.09.11'!G30+'LL30.09.11'!H30</f>
        <v>13433816</v>
      </c>
      <c r="I29" s="69">
        <f>'M30.09.11'!S30+'WLL30.09.11'!M30+'LL30.09.11'!I30</f>
        <v>12397288</v>
      </c>
      <c r="J29" s="69">
        <f>'M30.09.11'!I30</f>
        <v>14258211</v>
      </c>
      <c r="K29" s="69">
        <f>'WLL30.09.11'!G30+'WLL30.09.11'!N30+'LL30.09.11'!J30</f>
        <v>4668312</v>
      </c>
      <c r="L29" s="69">
        <f>'M30.09.11'!N30</f>
        <v>6569496</v>
      </c>
      <c r="M29" s="69">
        <f>'M30.09.11'!K30</f>
        <v>2120118</v>
      </c>
      <c r="N29" s="270">
        <f>'M30.09.11'!Z30</f>
        <v>0</v>
      </c>
      <c r="O29" s="69">
        <f>'WLL30.09.11'!H30+'WLL30.09.11'!O30+'LL30.09.11'!K30</f>
        <v>0</v>
      </c>
      <c r="P29" s="69">
        <f>'WLL30.09.11'!I30+'WLL30.09.11'!P30+'LL30.09.11'!L30</f>
        <v>270681</v>
      </c>
      <c r="Q29" s="69">
        <f>'T30.09.11'!O29</f>
        <v>4977930</v>
      </c>
      <c r="R29" s="69">
        <f>'T30.09.11'!R29</f>
        <v>0</v>
      </c>
      <c r="S29" s="69">
        <f>'M30.09.11'!W30</f>
        <v>19738</v>
      </c>
      <c r="T29" s="270">
        <f>'M30.09.11'!Y30</f>
        <v>41050</v>
      </c>
      <c r="U29" s="69">
        <f t="shared" si="7"/>
        <v>58756640</v>
      </c>
      <c r="V29" s="69">
        <f t="shared" si="0"/>
        <v>70300994</v>
      </c>
      <c r="W29" s="187">
        <f t="shared" si="1"/>
        <v>34.46672165050399</v>
      </c>
      <c r="X29" s="187">
        <f t="shared" si="2"/>
        <v>3.1593799231035167</v>
      </c>
      <c r="Y29" s="187">
        <f t="shared" si="3"/>
        <v>8.466554975452748</v>
      </c>
      <c r="Z29" s="187">
        <f aca="true" t="shared" si="9" ref="Z29:Z37">G29/(AC29*1000)*100</f>
        <v>8.466554975452748</v>
      </c>
      <c r="AA29" s="187">
        <f t="shared" si="8"/>
        <v>51.55829685489321</v>
      </c>
      <c r="AB29" s="188">
        <f aca="true" t="shared" si="10" ref="AB29:AB34">G29/V29*100</f>
        <v>16.4213240000561</v>
      </c>
      <c r="AC29" s="69">
        <f>AD29</f>
        <v>136352.43653966434</v>
      </c>
      <c r="AD29" s="69">
        <f t="shared" si="4"/>
        <v>136352.43653966434</v>
      </c>
      <c r="AE29" s="69">
        <f>'T30.09.11'!AB29</f>
        <v>23114.26680141918</v>
      </c>
      <c r="AF29" s="69">
        <f>'T30.09.11'!AC29</f>
        <v>113238.16973824517</v>
      </c>
      <c r="AG29" s="71">
        <v>18305425.424703386</v>
      </c>
      <c r="AH29" s="71">
        <v>96103124.17518596</v>
      </c>
      <c r="AI29" s="71">
        <f t="shared" si="5"/>
        <v>114408549.59988935</v>
      </c>
      <c r="AJ29">
        <v>1027015247</v>
      </c>
      <c r="AK29" s="86">
        <f>AJ28/AJ29*AK27</f>
        <v>596.756987605852</v>
      </c>
    </row>
    <row r="30" spans="1:37" ht="14.25">
      <c r="A30" s="5">
        <v>23</v>
      </c>
      <c r="B30" s="6" t="s">
        <v>43</v>
      </c>
      <c r="C30" s="71">
        <f>'LL30.09.11'!Q31+'WLL30.09.11'!V31+'WLL30.09.11'!Y31+'M30.09.11'!AE31</f>
        <v>2937107</v>
      </c>
      <c r="D30" s="71">
        <f>'LL30.09.11'!R31+'WLL30.09.11'!W31+'WLL30.09.11'!Z31+'M30.09.11'!AF31</f>
        <v>901120</v>
      </c>
      <c r="E30" s="69">
        <f t="shared" si="6"/>
        <v>3838227</v>
      </c>
      <c r="F30" s="69"/>
      <c r="G30" s="69">
        <f>E30+E28</f>
        <v>5423951</v>
      </c>
      <c r="H30" s="69">
        <f>'M30.09.11'!G31+'LL30.09.11'!H31</f>
        <v>6599299</v>
      </c>
      <c r="I30" s="69">
        <f>'M30.09.11'!S31+'WLL30.09.11'!M31+'LL30.09.11'!I31</f>
        <v>9786200</v>
      </c>
      <c r="J30" s="69">
        <f>'M30.09.11'!I31</f>
        <v>9277895</v>
      </c>
      <c r="K30" s="69">
        <f>'WLL30.09.11'!G31+'WLL30.09.11'!N31+'LL30.09.11'!J31</f>
        <v>5245209</v>
      </c>
      <c r="L30" s="69">
        <f>'M30.09.11'!N31</f>
        <v>9568967</v>
      </c>
      <c r="M30" s="69">
        <f>'M30.09.11'!K31</f>
        <v>2015481</v>
      </c>
      <c r="N30" s="270">
        <f>'M30.09.11'!Z31</f>
        <v>0</v>
      </c>
      <c r="O30" s="69">
        <f>'WLL30.09.11'!H31+'WLL30.09.11'!O31+'LL30.09.11'!K31</f>
        <v>0</v>
      </c>
      <c r="P30" s="69">
        <f>'WLL30.09.11'!I31+'WLL30.09.11'!P31+'LL30.09.11'!L31</f>
        <v>263040</v>
      </c>
      <c r="Q30" s="69">
        <f>'T30.09.11'!O30</f>
        <v>3705581</v>
      </c>
      <c r="R30" s="69">
        <f>'T30.09.11'!R30</f>
        <v>0</v>
      </c>
      <c r="S30" s="69">
        <f>'M30.09.11'!W31</f>
        <v>9470</v>
      </c>
      <c r="T30" s="270">
        <f>'M30.09.11'!Y31</f>
        <v>40525</v>
      </c>
      <c r="U30" s="69">
        <f t="shared" si="7"/>
        <v>46511667</v>
      </c>
      <c r="V30" s="69">
        <f t="shared" si="0"/>
        <v>51935618</v>
      </c>
      <c r="W30" s="187">
        <f t="shared" si="1"/>
        <v>13.702440006746276</v>
      </c>
      <c r="X30" s="187">
        <f t="shared" si="2"/>
        <v>2.060419161612409</v>
      </c>
      <c r="Y30" s="187">
        <f t="shared" si="3"/>
        <v>5.889587362400035</v>
      </c>
      <c r="Z30" s="187">
        <f t="shared" si="9"/>
        <v>7.195446147559692</v>
      </c>
      <c r="AA30" s="187">
        <f t="shared" si="8"/>
        <v>68.89810443701128</v>
      </c>
      <c r="AB30" s="188">
        <f t="shared" si="10"/>
        <v>10.443605388502357</v>
      </c>
      <c r="AC30" s="69">
        <f>AD30+AD28</f>
        <v>75380.3292911797</v>
      </c>
      <c r="AD30" s="69">
        <f t="shared" si="4"/>
        <v>65169.70992745244</v>
      </c>
      <c r="AE30" s="69">
        <f>'T30.09.11'!AB30</f>
        <v>21434.919609601948</v>
      </c>
      <c r="AF30" s="69">
        <f>'T30.09.11'!AC30</f>
        <v>43734.79031785049</v>
      </c>
      <c r="AG30" s="71">
        <v>16207203.922645923</v>
      </c>
      <c r="AH30" s="71">
        <v>35437105.906304315</v>
      </c>
      <c r="AI30" s="71">
        <f t="shared" si="5"/>
        <v>51644309.82895024</v>
      </c>
      <c r="AK30">
        <f>30849+754+52382</f>
        <v>83985</v>
      </c>
    </row>
    <row r="31" spans="1:37" ht="14.25">
      <c r="A31" s="5">
        <v>24</v>
      </c>
      <c r="B31" s="6" t="s">
        <v>44</v>
      </c>
      <c r="C31" s="71">
        <f>'LL30.09.11'!Q32+'WLL30.09.11'!V32+'WLL30.09.11'!Y32+'M30.09.11'!AE32</f>
        <v>1888125</v>
      </c>
      <c r="D31" s="71">
        <f>'LL30.09.11'!R32+'WLL30.09.11'!W32+'WLL30.09.11'!Z32+'M30.09.11'!AF32</f>
        <v>2061135</v>
      </c>
      <c r="E31" s="69">
        <f t="shared" si="6"/>
        <v>3949260</v>
      </c>
      <c r="F31" s="69"/>
      <c r="G31" s="69">
        <f>E31+E8</f>
        <v>4160951</v>
      </c>
      <c r="H31" s="69">
        <f>'M30.09.11'!G32+'LL30.09.11'!H32</f>
        <v>8902960</v>
      </c>
      <c r="I31" s="69">
        <f>'M30.09.11'!S32+'WLL30.09.11'!M32+'LL30.09.11'!I32</f>
        <v>7340839</v>
      </c>
      <c r="J31" s="69">
        <f>'M30.09.11'!I32</f>
        <v>11301041</v>
      </c>
      <c r="K31" s="69">
        <f>'WLL30.09.11'!G32+'WLL30.09.11'!N32+'LL30.09.11'!J32</f>
        <v>3113589</v>
      </c>
      <c r="L31" s="69">
        <f>'M30.09.11'!N32</f>
        <v>1623403</v>
      </c>
      <c r="M31" s="69">
        <f>'M30.09.11'!K32</f>
        <v>3068223</v>
      </c>
      <c r="N31" s="270">
        <f>'M30.09.11'!Z32</f>
        <v>0</v>
      </c>
      <c r="O31" s="69">
        <f>'WLL30.09.11'!H32+'WLL30.09.11'!O32+'LL30.09.11'!K32</f>
        <v>0</v>
      </c>
      <c r="P31" s="69">
        <f>'WLL30.09.11'!I32+'WLL30.09.11'!P32+'LL30.09.11'!L32</f>
        <v>1513072</v>
      </c>
      <c r="Q31" s="69">
        <f>'T30.09.11'!O31</f>
        <v>2696791</v>
      </c>
      <c r="R31" s="69">
        <f>'T30.09.11'!R31</f>
        <v>0</v>
      </c>
      <c r="S31" s="69">
        <f>'M30.09.11'!W32</f>
        <v>19520</v>
      </c>
      <c r="T31" s="270">
        <f>'M30.09.11'!Y32</f>
        <v>0</v>
      </c>
      <c r="U31" s="69">
        <f t="shared" si="7"/>
        <v>39579438</v>
      </c>
      <c r="V31" s="69">
        <f t="shared" si="0"/>
        <v>43740389</v>
      </c>
      <c r="W31" s="187">
        <f t="shared" si="1"/>
        <v>17.412991734934412</v>
      </c>
      <c r="X31" s="187">
        <f t="shared" si="2"/>
        <v>3.108629645014867</v>
      </c>
      <c r="Y31" s="187">
        <f t="shared" si="3"/>
        <v>5.11914617441811</v>
      </c>
      <c r="Z31" s="187">
        <f t="shared" si="9"/>
        <v>5.367028451751827</v>
      </c>
      <c r="AA31" s="187">
        <f t="shared" si="8"/>
        <v>56.41881201044969</v>
      </c>
      <c r="AB31" s="188">
        <f t="shared" si="10"/>
        <v>9.512834922432903</v>
      </c>
      <c r="AC31" s="69">
        <f>AD31+AD8</f>
        <v>77528.02202197835</v>
      </c>
      <c r="AD31" s="69">
        <f t="shared" si="4"/>
        <v>77146.84960034199</v>
      </c>
      <c r="AE31" s="69">
        <f>'T30.09.11'!AB31</f>
        <v>10843.197014858697</v>
      </c>
      <c r="AF31" s="69">
        <f>'T30.09.11'!AC31</f>
        <v>66303.65258548329</v>
      </c>
      <c r="AG31" s="69">
        <v>9329940.33700887</v>
      </c>
      <c r="AH31" s="69">
        <v>58215178.05927157</v>
      </c>
      <c r="AI31" s="69">
        <f t="shared" si="5"/>
        <v>67545118.39628044</v>
      </c>
      <c r="AK31" s="85">
        <f>AK30/(AK29*1000)</f>
        <v>0.14073567925353003</v>
      </c>
    </row>
    <row r="32" spans="1:35" ht="14.25">
      <c r="A32" s="5">
        <v>25</v>
      </c>
      <c r="B32" s="6" t="s">
        <v>45</v>
      </c>
      <c r="C32" s="71">
        <f>'LL30.09.11'!Q33+'WLL30.09.11'!V33+'WLL30.09.11'!Y33+'M30.09.11'!AE33</f>
        <v>3509991</v>
      </c>
      <c r="D32" s="71">
        <f>'LL30.09.11'!R33+'WLL30.09.11'!W33+'WLL30.09.11'!Z33+'M30.09.11'!AF33</f>
        <v>0</v>
      </c>
      <c r="E32" s="69">
        <f t="shared" si="6"/>
        <v>3509991</v>
      </c>
      <c r="F32" s="69"/>
      <c r="G32" s="69">
        <f>E32</f>
        <v>3509991</v>
      </c>
      <c r="H32" s="69">
        <f>'M30.09.11'!G33+'LL30.09.11'!H33</f>
        <v>3837265</v>
      </c>
      <c r="I32" s="69">
        <f>'M30.09.11'!S33+'WLL30.09.11'!M33+'LL30.09.11'!I33</f>
        <v>5514913</v>
      </c>
      <c r="J32" s="69">
        <f>'M30.09.11'!I33</f>
        <v>4440616</v>
      </c>
      <c r="K32" s="69">
        <f>'WLL30.09.11'!G33+'WLL30.09.11'!N33+'LL30.09.11'!J33</f>
        <v>3259408</v>
      </c>
      <c r="L32" s="69">
        <f>'M30.09.11'!N33</f>
        <v>940631</v>
      </c>
      <c r="M32" s="69">
        <f>'M30.09.11'!K33</f>
        <v>1682576</v>
      </c>
      <c r="N32" s="270">
        <f>'M30.09.11'!Z33</f>
        <v>1744</v>
      </c>
      <c r="O32" s="69">
        <f>'WLL30.09.11'!H33+'WLL30.09.11'!O33+'LL30.09.11'!K33</f>
        <v>0</v>
      </c>
      <c r="P32" s="69">
        <f>'WLL30.09.11'!I33+'WLL30.09.11'!P33+'LL30.09.11'!L33</f>
        <v>704287</v>
      </c>
      <c r="Q32" s="69">
        <f>'T30.09.11'!O32</f>
        <v>1387354</v>
      </c>
      <c r="R32" s="69">
        <f>'T30.09.11'!R32</f>
        <v>0</v>
      </c>
      <c r="S32" s="69">
        <f>'M30.09.11'!W33</f>
        <v>10</v>
      </c>
      <c r="T32" s="270">
        <f>'M30.09.11'!Y33</f>
        <v>0</v>
      </c>
      <c r="U32" s="69">
        <f t="shared" si="7"/>
        <v>21768804</v>
      </c>
      <c r="V32" s="69">
        <f t="shared" si="0"/>
        <v>25278795</v>
      </c>
      <c r="W32" s="187">
        <f>C32/(AE32*1000)*100</f>
        <v>22.75064308864531</v>
      </c>
      <c r="X32" s="187"/>
      <c r="Y32" s="187">
        <f t="shared" si="3"/>
        <v>22.75064308864531</v>
      </c>
      <c r="Z32" s="187">
        <f t="shared" si="9"/>
        <v>22.75064308864531</v>
      </c>
      <c r="AA32" s="187">
        <f t="shared" si="8"/>
        <v>163.84909327574678</v>
      </c>
      <c r="AB32" s="188">
        <f t="shared" si="10"/>
        <v>13.885119919679717</v>
      </c>
      <c r="AC32" s="69">
        <f>AD32</f>
        <v>15428.095752386938</v>
      </c>
      <c r="AD32" s="69">
        <f t="shared" si="4"/>
        <v>15428.095752386938</v>
      </c>
      <c r="AE32" s="69">
        <f>'T30.09.11'!AB32</f>
        <v>15428.095752386938</v>
      </c>
      <c r="AF32" s="69">
        <f>'T30.09.11'!AC32</f>
        <v>0</v>
      </c>
      <c r="AG32" s="69">
        <v>13216546.058361439</v>
      </c>
      <c r="AH32" s="69">
        <v>0</v>
      </c>
      <c r="AI32" s="69">
        <f t="shared" si="5"/>
        <v>13216546.058361439</v>
      </c>
    </row>
    <row r="33" spans="1:35" ht="14.25">
      <c r="A33" s="5">
        <v>26</v>
      </c>
      <c r="B33" s="6" t="s">
        <v>46</v>
      </c>
      <c r="C33" s="71">
        <f>'LL30.09.11'!Q34+'WLL30.09.11'!V34+'WLL30.09.11'!Y34+'M30.09.11'!AE34</f>
        <v>2450176</v>
      </c>
      <c r="D33" s="71">
        <f>'LL30.09.11'!R34+'WLL30.09.11'!W34+'WLL30.09.11'!Z34+'M30.09.11'!AF34</f>
        <v>107376</v>
      </c>
      <c r="E33" s="69">
        <f t="shared" si="6"/>
        <v>2557552</v>
      </c>
      <c r="F33" s="69"/>
      <c r="G33" s="69">
        <f>E33</f>
        <v>2557552</v>
      </c>
      <c r="H33" s="69">
        <f>'M30.09.11'!G34+'LL30.09.11'!H34</f>
        <v>3544655</v>
      </c>
      <c r="I33" s="69">
        <f>'M30.09.11'!S34+'WLL30.09.11'!M34+'LL30.09.11'!I34</f>
        <v>1296178</v>
      </c>
      <c r="J33" s="69">
        <f>'M30.09.11'!I34</f>
        <v>2174498</v>
      </c>
      <c r="K33" s="69">
        <f>'WLL30.09.11'!G34+'WLL30.09.11'!N34+'LL30.09.11'!J34</f>
        <v>1060672</v>
      </c>
      <c r="L33" s="69">
        <f>'M30.09.11'!N34</f>
        <v>0</v>
      </c>
      <c r="M33" s="69">
        <f>'M30.09.11'!K34</f>
        <v>4249221</v>
      </c>
      <c r="N33" s="270">
        <f>'M30.09.11'!Z34</f>
        <v>0</v>
      </c>
      <c r="O33" s="69">
        <f>'WLL30.09.11'!H34+'WLL30.09.11'!O34+'LL30.09.11'!K34</f>
        <v>0</v>
      </c>
      <c r="P33" s="69">
        <f>'WLL30.09.11'!I34+'WLL30.09.11'!P34+'LL30.09.11'!L34</f>
        <v>0</v>
      </c>
      <c r="Q33" s="69">
        <f>'T30.09.11'!O33</f>
        <v>0</v>
      </c>
      <c r="R33" s="69">
        <f>'T30.09.11'!R33</f>
        <v>0</v>
      </c>
      <c r="S33" s="69">
        <f>'M30.09.11'!W34</f>
        <v>0</v>
      </c>
      <c r="T33" s="270">
        <f>'M30.09.11'!Y34</f>
        <v>0</v>
      </c>
      <c r="U33" s="69">
        <f t="shared" si="7"/>
        <v>12325224</v>
      </c>
      <c r="V33" s="69">
        <f t="shared" si="0"/>
        <v>14882776</v>
      </c>
      <c r="W33" s="187">
        <f>C33/(AE33*1000)*100</f>
        <v>20.808082595796048</v>
      </c>
      <c r="X33" s="187"/>
      <c r="Y33" s="187">
        <f t="shared" si="3"/>
        <v>21.71997165062566</v>
      </c>
      <c r="Z33" s="187">
        <f t="shared" si="9"/>
        <v>21.71997165062566</v>
      </c>
      <c r="AA33" s="187">
        <f t="shared" si="8"/>
        <v>126.3917499243855</v>
      </c>
      <c r="AB33" s="188">
        <f t="shared" si="10"/>
        <v>17.184643510054844</v>
      </c>
      <c r="AC33" s="69">
        <f>AD33</f>
        <v>11775.116658250003</v>
      </c>
      <c r="AD33" s="69">
        <f t="shared" si="4"/>
        <v>11775.116658250003</v>
      </c>
      <c r="AE33" s="69">
        <f>'T30.09.11'!AB33</f>
        <v>11775.116658250003</v>
      </c>
      <c r="AF33" s="69">
        <f>'T30.09.11'!AC33</f>
        <v>0</v>
      </c>
      <c r="AG33" s="69">
        <v>6424623.633861813</v>
      </c>
      <c r="AH33" s="72">
        <v>4074054.461012357</v>
      </c>
      <c r="AI33" s="69">
        <f t="shared" si="5"/>
        <v>10498678.09487417</v>
      </c>
    </row>
    <row r="34" spans="1:35" ht="15">
      <c r="A34" s="5"/>
      <c r="B34" s="7" t="s">
        <v>47</v>
      </c>
      <c r="C34" s="101">
        <f aca="true" t="shared" si="11" ref="C34:K34">SUM(C8:C33)</f>
        <v>77515523</v>
      </c>
      <c r="D34" s="101">
        <f t="shared" si="11"/>
        <v>41956831</v>
      </c>
      <c r="E34" s="69">
        <f t="shared" si="11"/>
        <v>119472354</v>
      </c>
      <c r="F34" s="69">
        <f>SUM(F8:F33)</f>
        <v>0</v>
      </c>
      <c r="G34" s="69">
        <f t="shared" si="11"/>
        <v>119472354</v>
      </c>
      <c r="H34" s="69">
        <f>'M30.09.11'!G35+'LL30.09.11'!H35</f>
        <v>162587433</v>
      </c>
      <c r="I34" s="69">
        <f>'M30.09.11'!S35+'WLL30.09.11'!M35+'LL30.09.11'!I35</f>
        <v>131671224</v>
      </c>
      <c r="J34" s="69">
        <f t="shared" si="11"/>
        <v>130797759</v>
      </c>
      <c r="K34" s="69">
        <f t="shared" si="11"/>
        <v>77927542</v>
      </c>
      <c r="L34" s="69">
        <f>'M30.09.11'!N35</f>
        <v>93494483</v>
      </c>
      <c r="M34" s="69">
        <f>'M30.09.11'!K35</f>
        <v>56352203</v>
      </c>
      <c r="N34" s="270">
        <f>'M30.09.11'!Z35</f>
        <v>3755</v>
      </c>
      <c r="O34" s="69">
        <f>'WLL30.09.11'!H35+'WLL30.09.11'!O35+'LL30.09.11'!K35</f>
        <v>1423750</v>
      </c>
      <c r="P34" s="69">
        <f>'WLL30.09.11'!I35+'WLL30.09.11'!P35+'LL30.09.11'!L35</f>
        <v>11603627</v>
      </c>
      <c r="Q34" s="69">
        <f>'T30.09.11'!O34</f>
        <v>28450594</v>
      </c>
      <c r="R34" s="69">
        <f>'T30.09.11'!R34</f>
        <v>3496394</v>
      </c>
      <c r="S34" s="69">
        <f>'M30.09.11'!W35</f>
        <v>5132546</v>
      </c>
      <c r="T34" s="270">
        <f>'M30.09.11'!Y35</f>
        <v>375230</v>
      </c>
      <c r="U34" s="69">
        <f t="shared" si="7"/>
        <v>703316540</v>
      </c>
      <c r="V34" s="69">
        <f>SUM(V8:V33)</f>
        <v>822788894</v>
      </c>
      <c r="W34" s="190">
        <f>C34/(AE34*1000)*100</f>
        <v>23.70439907362686</v>
      </c>
      <c r="X34" s="190">
        <f>D34/(AF34*1000)*100</f>
        <v>4.9190882101281375</v>
      </c>
      <c r="Y34" s="190">
        <f t="shared" si="3"/>
        <v>10.125220184326228</v>
      </c>
      <c r="Z34" s="190">
        <f t="shared" si="9"/>
        <v>10.125220184326228</v>
      </c>
      <c r="AA34" s="190">
        <f t="shared" si="8"/>
        <v>69.73093304052796</v>
      </c>
      <c r="AB34" s="190">
        <f t="shared" si="10"/>
        <v>14.520414029798513</v>
      </c>
      <c r="AC34" s="69">
        <f aca="true" t="shared" si="12" ref="AC34:AI34">SUM(AC8:AC33)</f>
        <v>1179948.2068048494</v>
      </c>
      <c r="AD34" s="69">
        <f t="shared" si="12"/>
        <v>1179948.2068048494</v>
      </c>
      <c r="AE34" s="75">
        <f t="shared" si="12"/>
        <v>327009.0195462603</v>
      </c>
      <c r="AF34" s="75">
        <f t="shared" si="12"/>
        <v>852939.187258589</v>
      </c>
      <c r="AG34" s="41">
        <f t="shared" si="12"/>
        <v>255905193.08587155</v>
      </c>
      <c r="AH34" s="41">
        <f t="shared" si="12"/>
        <v>740697077.7409049</v>
      </c>
      <c r="AI34" s="41">
        <f t="shared" si="12"/>
        <v>996602270.8267765</v>
      </c>
    </row>
    <row r="35" spans="1:35" ht="14.25">
      <c r="A35" s="4">
        <v>27</v>
      </c>
      <c r="B35" s="3" t="s">
        <v>48</v>
      </c>
      <c r="C35" s="69"/>
      <c r="D35" s="69"/>
      <c r="E35" s="69"/>
      <c r="F35" s="69">
        <f>'LL30.09.11'!E36+'WLL30.09.11'!E36+'M30.09.11'!E36</f>
        <v>4275737</v>
      </c>
      <c r="G35" s="102">
        <f>F35</f>
        <v>4275737</v>
      </c>
      <c r="H35" s="69">
        <f>'M30.09.11'!G36+'LL30.09.11'!H36</f>
        <v>9514411</v>
      </c>
      <c r="I35" s="69">
        <f>'M30.09.11'!S36+'WLL30.09.11'!M36+'LL30.09.11'!I36</f>
        <v>8497560</v>
      </c>
      <c r="J35" s="69">
        <f>'M30.09.11'!I36</f>
        <v>8161323</v>
      </c>
      <c r="K35" s="69">
        <f>'WLL30.09.11'!G36+'WLL30.09.11'!N36+'LL30.09.11'!J36</f>
        <v>5497153</v>
      </c>
      <c r="L35" s="69">
        <f>'M30.09.11'!N36</f>
        <v>4274022</v>
      </c>
      <c r="M35" s="69">
        <f>'M30.09.11'!K36</f>
        <v>2303559</v>
      </c>
      <c r="N35" s="270">
        <f>'M30.09.11'!Z36</f>
        <v>0</v>
      </c>
      <c r="O35" s="69">
        <f>'WLL30.09.11'!H36+'WLL30.09.11'!O36+'LL30.09.11'!K36</f>
        <v>0</v>
      </c>
      <c r="P35" s="69">
        <f>'WLL30.09.11'!I36+'WLL30.09.11'!P36+'LL30.09.11'!L36</f>
        <v>939112</v>
      </c>
      <c r="Q35" s="69">
        <f>'T30.09.11'!O35</f>
        <v>0</v>
      </c>
      <c r="R35" s="69">
        <f>'T30.09.11'!R35</f>
        <v>0</v>
      </c>
      <c r="S35" s="69">
        <f>'M30.09.11'!W36</f>
        <v>0</v>
      </c>
      <c r="T35" s="270">
        <f>'M30.09.11'!Y36</f>
        <v>725869</v>
      </c>
      <c r="U35" s="69">
        <f t="shared" si="7"/>
        <v>39913009</v>
      </c>
      <c r="V35" s="69">
        <f>G35+U35</f>
        <v>44188746</v>
      </c>
      <c r="W35" s="187"/>
      <c r="X35" s="187"/>
      <c r="Y35" s="187"/>
      <c r="Z35" s="187">
        <f t="shared" si="9"/>
        <v>25.26554548319146</v>
      </c>
      <c r="AA35" s="187">
        <f t="shared" si="8"/>
        <v>261.1135277750233</v>
      </c>
      <c r="AB35" s="188"/>
      <c r="AC35" s="69">
        <f>AD35</f>
        <v>16923.192902542087</v>
      </c>
      <c r="AD35" s="69">
        <f>AE35+AF35</f>
        <v>16923.192902542087</v>
      </c>
      <c r="AE35" s="69">
        <f>'T30.09.11'!AB35</f>
        <v>16149.996240201672</v>
      </c>
      <c r="AF35" s="69">
        <f>'T30.09.11'!AC35</f>
        <v>773.1966623404146</v>
      </c>
      <c r="AG35" s="69">
        <f>'T30.09.11'!AD35</f>
        <v>0</v>
      </c>
      <c r="AH35" s="69">
        <f>'T30.09.11'!AE35</f>
        <v>17607.999999999985</v>
      </c>
      <c r="AI35" s="69">
        <f>'T30.09.11'!AF35</f>
        <v>842.9999999999995</v>
      </c>
    </row>
    <row r="36" spans="1:35" ht="14.25">
      <c r="A36" s="4">
        <v>28</v>
      </c>
      <c r="B36" s="3" t="s">
        <v>49</v>
      </c>
      <c r="C36" s="69"/>
      <c r="D36" s="103"/>
      <c r="E36" s="69"/>
      <c r="F36" s="69">
        <f>'LL30.09.11'!E37+'WLL30.09.11'!E37+'M30.09.11'!E37</f>
        <v>4763014</v>
      </c>
      <c r="G36" s="102">
        <f>F36</f>
        <v>4763014</v>
      </c>
      <c r="H36" s="69">
        <f>'M30.09.11'!G37+'LL30.09.11'!H37</f>
        <v>4009248</v>
      </c>
      <c r="I36" s="69">
        <f>'M30.09.11'!S37+'WLL30.09.11'!M37+'LL30.09.11'!I37</f>
        <v>8179199</v>
      </c>
      <c r="J36" s="69">
        <f>'M30.09.11'!I37</f>
        <v>6033153</v>
      </c>
      <c r="K36" s="69">
        <f>'WLL30.09.11'!G37+'WLL30.09.11'!N37+'LL30.09.11'!J37</f>
        <v>6708110</v>
      </c>
      <c r="L36" s="69">
        <f>'M30.09.11'!N37</f>
        <v>2411871</v>
      </c>
      <c r="M36" s="69">
        <f>'M30.09.11'!K37</f>
        <v>1139159</v>
      </c>
      <c r="N36" s="270">
        <f>'M30.09.11'!Z37</f>
        <v>3193124</v>
      </c>
      <c r="O36" s="69">
        <f>'WLL30.09.11'!H37+'WLL30.09.11'!O37+'LL30.09.11'!K37</f>
        <v>0</v>
      </c>
      <c r="P36" s="69">
        <f>'WLL30.09.11'!I37+'WLL30.09.11'!P37+'LL30.09.11'!L37</f>
        <v>768595</v>
      </c>
      <c r="Q36" s="69">
        <f>'T30.09.11'!O36</f>
        <v>1203710</v>
      </c>
      <c r="R36" s="69">
        <f>'T30.09.11'!R36</f>
        <v>0</v>
      </c>
      <c r="S36" s="69">
        <f>'M30.09.11'!W37</f>
        <v>1136735</v>
      </c>
      <c r="T36" s="270">
        <f>'M30.09.11'!Y37</f>
        <v>414709</v>
      </c>
      <c r="U36" s="69">
        <f t="shared" si="7"/>
        <v>35197613</v>
      </c>
      <c r="V36" s="69">
        <f>G36+U36</f>
        <v>39960627</v>
      </c>
      <c r="W36" s="187"/>
      <c r="X36" s="187"/>
      <c r="Y36" s="187"/>
      <c r="Z36" s="187">
        <f t="shared" si="9"/>
        <v>20.046434628904308</v>
      </c>
      <c r="AA36" s="187">
        <f t="shared" si="8"/>
        <v>168.1851233033387</v>
      </c>
      <c r="AB36" s="188"/>
      <c r="AC36" s="69">
        <f>AD36</f>
        <v>23759.905879384474</v>
      </c>
      <c r="AD36" s="69">
        <f>AE36+AF36</f>
        <v>23759.905879384474</v>
      </c>
      <c r="AE36" s="69">
        <f>'T30.09.11'!AB36</f>
        <v>23759.905879384474</v>
      </c>
      <c r="AF36" s="69">
        <f>'T30.09.11'!AC36</f>
        <v>0</v>
      </c>
      <c r="AG36" s="69">
        <v>6424623.633861813</v>
      </c>
      <c r="AH36" s="72">
        <v>4074054.461012357</v>
      </c>
      <c r="AI36" s="78">
        <v>16629998.819593966</v>
      </c>
    </row>
    <row r="37" spans="1:35" ht="15">
      <c r="A37" s="4"/>
      <c r="B37" s="3" t="s">
        <v>50</v>
      </c>
      <c r="C37" s="69">
        <f>SUM(C34:C36)</f>
        <v>77515523</v>
      </c>
      <c r="D37" s="69">
        <f aca="true" t="shared" si="13" ref="D37:V37">SUM(D34:D36)</f>
        <v>41956831</v>
      </c>
      <c r="E37" s="69">
        <f t="shared" si="13"/>
        <v>119472354</v>
      </c>
      <c r="F37" s="69">
        <f>SUM(F34:F36)</f>
        <v>9038751</v>
      </c>
      <c r="G37" s="69">
        <f>SUM(G34:G36)</f>
        <v>128511105</v>
      </c>
      <c r="H37" s="69">
        <f>SUM(H34:H36)</f>
        <v>176111092</v>
      </c>
      <c r="I37" s="69">
        <f>SUM(I34:I36)</f>
        <v>148347983</v>
      </c>
      <c r="J37" s="69">
        <f t="shared" si="13"/>
        <v>144992235</v>
      </c>
      <c r="K37" s="69">
        <f t="shared" si="13"/>
        <v>90132805</v>
      </c>
      <c r="L37" s="69">
        <f t="shared" si="13"/>
        <v>100180376</v>
      </c>
      <c r="M37" s="69">
        <f t="shared" si="13"/>
        <v>59794921</v>
      </c>
      <c r="N37" s="270">
        <f>'M30.09.11'!Z38</f>
        <v>3196879</v>
      </c>
      <c r="O37" s="69">
        <f t="shared" si="13"/>
        <v>1423750</v>
      </c>
      <c r="P37" s="69">
        <f t="shared" si="13"/>
        <v>13311334</v>
      </c>
      <c r="Q37" s="69">
        <f>'T30.09.11'!O37</f>
        <v>29654304</v>
      </c>
      <c r="R37" s="69">
        <f>'T30.09.11'!R37</f>
        <v>3496394</v>
      </c>
      <c r="S37" s="69">
        <f>'M30.09.11'!W38</f>
        <v>6269281</v>
      </c>
      <c r="T37" s="270">
        <f>'M30.09.11'!Y38</f>
        <v>1515808</v>
      </c>
      <c r="U37" s="69">
        <f t="shared" si="7"/>
        <v>778427162</v>
      </c>
      <c r="V37" s="69">
        <f t="shared" si="13"/>
        <v>906938267</v>
      </c>
      <c r="W37" s="190">
        <f>C34/(AE34*1000)*100</f>
        <v>23.70439907362686</v>
      </c>
      <c r="X37" s="190">
        <f>D34/(AF34*1000)*100</f>
        <v>4.9190882101281375</v>
      </c>
      <c r="Y37" s="190">
        <f>E34/(AD34*1000)*100</f>
        <v>10.125220184326228</v>
      </c>
      <c r="Z37" s="190">
        <f t="shared" si="9"/>
        <v>10.528249145488102</v>
      </c>
      <c r="AA37" s="190">
        <f t="shared" si="8"/>
        <v>74.30075427764167</v>
      </c>
      <c r="AB37" s="190">
        <f>G34/V37*100</f>
        <v>13.173151728969884</v>
      </c>
      <c r="AC37" s="78">
        <f aca="true" t="shared" si="14" ref="AC37:AI37">SUM(AC34:AC36)</f>
        <v>1220631.305586776</v>
      </c>
      <c r="AD37" s="69">
        <f t="shared" si="14"/>
        <v>1220631.305586776</v>
      </c>
      <c r="AE37" s="69">
        <f t="shared" si="14"/>
        <v>366918.9216658465</v>
      </c>
      <c r="AF37" s="69">
        <f t="shared" si="14"/>
        <v>853712.3839209294</v>
      </c>
      <c r="AG37" s="79">
        <f t="shared" si="14"/>
        <v>262329816.71973336</v>
      </c>
      <c r="AH37" s="79">
        <f t="shared" si="14"/>
        <v>744788740.2019173</v>
      </c>
      <c r="AI37" s="79">
        <f t="shared" si="14"/>
        <v>1013233112.6463704</v>
      </c>
    </row>
    <row r="38" spans="1:35" ht="14.25">
      <c r="A38" s="3"/>
      <c r="B38" s="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41"/>
      <c r="P38" s="41"/>
      <c r="Q38" s="41"/>
      <c r="R38" s="41"/>
      <c r="S38" s="41"/>
      <c r="T38" s="41"/>
      <c r="U38" s="67"/>
      <c r="V38" s="67"/>
      <c r="W38" s="76"/>
      <c r="X38" s="76"/>
      <c r="Y38" s="76"/>
      <c r="Z38" s="76"/>
      <c r="AA38" s="80"/>
      <c r="AB38" s="80"/>
      <c r="AC38" s="81"/>
      <c r="AD38" s="81"/>
      <c r="AE38" s="76"/>
      <c r="AF38" s="76"/>
      <c r="AG38" s="81"/>
      <c r="AH38" s="81"/>
      <c r="AI38" s="81"/>
    </row>
    <row r="39" spans="1:35" ht="14.25">
      <c r="A39" s="3"/>
      <c r="B39" s="3" t="s">
        <v>51</v>
      </c>
      <c r="C39" s="189">
        <f>C37/V37*100</f>
        <v>8.546945897035348</v>
      </c>
      <c r="D39" s="189">
        <f>D37/V37*100</f>
        <v>4.626205831934534</v>
      </c>
      <c r="E39" s="189">
        <f>E37/V37*100</f>
        <v>13.173151728969884</v>
      </c>
      <c r="F39" s="189">
        <f>F37/W37</f>
        <v>381311.12170045986</v>
      </c>
      <c r="G39" s="189">
        <f>G37/V37*100</f>
        <v>14.16977424771073</v>
      </c>
      <c r="H39" s="189">
        <f>H37/V37</f>
        <v>0.19418200599534302</v>
      </c>
      <c r="I39" s="189">
        <f>I37/V37</f>
        <v>0.1635700999702111</v>
      </c>
      <c r="J39" s="189">
        <f>J37/V37</f>
        <v>0.15987001571739834</v>
      </c>
      <c r="K39" s="189">
        <f>K37/V37</f>
        <v>0.09938141137008612</v>
      </c>
      <c r="L39" s="189">
        <f>L37/V37</f>
        <v>0.11045997246469698</v>
      </c>
      <c r="M39" s="189">
        <f>M37/V37</f>
        <v>0.06593053041833993</v>
      </c>
      <c r="N39" s="189">
        <f>N37/V37</f>
        <v>0.003524913565037608</v>
      </c>
      <c r="O39" s="189">
        <f>O37/AG37</f>
        <v>0.005427328154317658</v>
      </c>
      <c r="P39" s="189">
        <f>P37/AH37</f>
        <v>0.01787263056150823</v>
      </c>
      <c r="Q39" s="189"/>
      <c r="R39" s="189"/>
      <c r="S39" s="189"/>
      <c r="T39" s="189"/>
      <c r="U39" s="189">
        <f>U37/V37*100</f>
        <v>85.83022575228927</v>
      </c>
      <c r="V39" s="189">
        <f>V37/V37*100</f>
        <v>100</v>
      </c>
      <c r="W39" s="76"/>
      <c r="X39" s="76"/>
      <c r="Y39" s="76"/>
      <c r="Z39" s="76"/>
      <c r="AA39" s="80"/>
      <c r="AB39" s="80"/>
      <c r="AC39" s="81"/>
      <c r="AD39" s="81"/>
      <c r="AE39" s="77"/>
      <c r="AF39" s="77"/>
      <c r="AG39" s="81"/>
      <c r="AH39" s="81"/>
      <c r="AI39" s="81"/>
    </row>
    <row r="40" spans="27:28" ht="14.25">
      <c r="AA40" s="34"/>
      <c r="AB40" s="34"/>
    </row>
    <row r="41" spans="2:35" ht="15">
      <c r="B41" s="27" t="s">
        <v>93</v>
      </c>
      <c r="AC41" s="336"/>
      <c r="AD41" s="48"/>
      <c r="AE41" s="25"/>
      <c r="AF41" s="25"/>
      <c r="AI41" s="48"/>
    </row>
    <row r="42" spans="2:32" ht="15">
      <c r="B42" s="27" t="s">
        <v>92</v>
      </c>
      <c r="V42" s="96"/>
      <c r="AA42" s="12"/>
      <c r="AB42" s="24"/>
      <c r="AC42" s="48"/>
      <c r="AD42" s="48"/>
      <c r="AE42" s="96"/>
      <c r="AF42" s="96"/>
    </row>
    <row r="43" spans="2:30" ht="15">
      <c r="B43" s="27" t="s">
        <v>86</v>
      </c>
      <c r="AD43" s="50"/>
    </row>
    <row r="44" spans="2:30" ht="15">
      <c r="B44" s="27" t="s">
        <v>85</v>
      </c>
      <c r="AC44" s="48"/>
      <c r="AD44" s="48"/>
    </row>
    <row r="45" spans="2:21" ht="15">
      <c r="B45" s="27" t="s">
        <v>91</v>
      </c>
      <c r="U45" s="96"/>
    </row>
    <row r="47" spans="5:23" ht="14.25">
      <c r="E47" s="96"/>
      <c r="V47" s="96"/>
      <c r="W47" s="96"/>
    </row>
    <row r="48" spans="5:22" ht="14.25"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ht="14.25">
      <c r="D49" s="193">
        <f>D37/100000</f>
        <v>419.56831</v>
      </c>
    </row>
    <row r="50" spans="21:25" ht="14.25">
      <c r="U50" s="92">
        <v>3104575</v>
      </c>
      <c r="V50" s="367">
        <f>V10+V22</f>
        <v>22010729</v>
      </c>
      <c r="W50" s="93"/>
      <c r="X50" s="92"/>
      <c r="Y50" s="92"/>
    </row>
    <row r="51" spans="21:35" ht="14.25">
      <c r="U51" s="92"/>
      <c r="V51" s="367">
        <f>AD10+AD22+AD23</f>
        <v>45355.31336293349</v>
      </c>
      <c r="W51" s="92"/>
      <c r="X51" s="92"/>
      <c r="Y51" s="92"/>
      <c r="AI51" s="47" t="s">
        <v>110</v>
      </c>
    </row>
    <row r="52" spans="21:35" ht="15">
      <c r="U52" s="94"/>
      <c r="V52" s="368">
        <f>V50/(V51*1000)*100</f>
        <v>48.52954895024099</v>
      </c>
      <c r="W52" s="368">
        <f>U50/V50*100</f>
        <v>14.104825878325066</v>
      </c>
      <c r="X52" s="94"/>
      <c r="Y52" s="92"/>
      <c r="AC52" s="49"/>
      <c r="AD52" s="49"/>
      <c r="AG52" s="47" t="s">
        <v>111</v>
      </c>
      <c r="AI52" s="49">
        <v>34582571</v>
      </c>
    </row>
    <row r="53" spans="4:35" ht="15">
      <c r="D53" s="108"/>
      <c r="E53" s="108"/>
      <c r="F53" s="108"/>
      <c r="G53" s="108"/>
      <c r="U53" s="94"/>
      <c r="V53" s="94"/>
      <c r="W53" s="94"/>
      <c r="X53" s="94"/>
      <c r="Y53" s="92"/>
      <c r="AC53" s="50"/>
      <c r="AD53" s="50"/>
      <c r="AG53" s="47">
        <v>14706583</v>
      </c>
      <c r="AI53" s="50">
        <f>AI52/AI37*100</f>
        <v>3.4130912786374465</v>
      </c>
    </row>
    <row r="54" spans="21:33" ht="14.25">
      <c r="U54" s="93"/>
      <c r="V54" s="93"/>
      <c r="W54" s="93"/>
      <c r="X54" s="93"/>
      <c r="Y54" s="92"/>
      <c r="AG54" s="47">
        <v>-14768247</v>
      </c>
    </row>
    <row r="55" spans="2:33" ht="14.25">
      <c r="B55" s="111"/>
      <c r="C55" s="218" t="s">
        <v>103</v>
      </c>
      <c r="D55" s="218" t="s">
        <v>104</v>
      </c>
      <c r="E55" s="218" t="s">
        <v>47</v>
      </c>
      <c r="U55" s="108"/>
      <c r="AG55" s="47">
        <f>SUM(AG53:AG54)</f>
        <v>-61664</v>
      </c>
    </row>
    <row r="56" spans="2:5" ht="14.25">
      <c r="B56" s="218" t="s">
        <v>214</v>
      </c>
      <c r="C56" s="126">
        <f>C10+C22+C23</f>
        <v>2313491</v>
      </c>
      <c r="D56" s="126">
        <f>D10+D22+D23</f>
        <v>1315863</v>
      </c>
      <c r="E56" s="126">
        <f>SUM(C56:D56)</f>
        <v>3629354</v>
      </c>
    </row>
    <row r="57" spans="2:21" ht="14.25">
      <c r="B57" s="218" t="s">
        <v>215</v>
      </c>
      <c r="C57" s="126">
        <f>AE10+AE22+AE23</f>
        <v>8053.6357531545345</v>
      </c>
      <c r="D57" s="126">
        <f>AF10+AF22+AF23</f>
        <v>37301.677609778955</v>
      </c>
      <c r="E57" s="126">
        <f>SUM(C57:D57)</f>
        <v>45355.31336293349</v>
      </c>
      <c r="U57" s="108"/>
    </row>
    <row r="58" spans="2:5" ht="14.25">
      <c r="B58" s="218" t="s">
        <v>216</v>
      </c>
      <c r="C58" s="277">
        <f>C56/(C57*1000)*100</f>
        <v>28.726044620205567</v>
      </c>
      <c r="D58" s="277">
        <f>D56/(D57*1000)*100</f>
        <v>3.5276241829269237</v>
      </c>
      <c r="E58" s="277">
        <f>E56/(E57*1000)*100</f>
        <v>8.002048119385456</v>
      </c>
    </row>
  </sheetData>
  <sheetProtection/>
  <mergeCells count="12">
    <mergeCell ref="A6:A7"/>
    <mergeCell ref="B6:B7"/>
    <mergeCell ref="G6:G7"/>
    <mergeCell ref="C6:E6"/>
    <mergeCell ref="AG6:AI6"/>
    <mergeCell ref="AB6:AB7"/>
    <mergeCell ref="AC6:AC7"/>
    <mergeCell ref="U6:U7"/>
    <mergeCell ref="V6:V7"/>
    <mergeCell ref="Z6:AA6"/>
    <mergeCell ref="AD6:AF6"/>
    <mergeCell ref="W6:Y6"/>
  </mergeCells>
  <conditionalFormatting sqref="AA8">
    <cfRule type="top10" priority="29" dxfId="1" stopIfTrue="1" rank="5" bottom="1"/>
    <cfRule type="top10" priority="35" dxfId="1" stopIfTrue="1" rank="5" bottom="1"/>
  </conditionalFormatting>
  <conditionalFormatting sqref="AB8">
    <cfRule type="cellIs" priority="26" dxfId="0" operator="greaterThan" stopIfTrue="1">
      <formula>0.4</formula>
    </cfRule>
  </conditionalFormatting>
  <conditionalFormatting sqref="W8:X37">
    <cfRule type="top10" priority="23" dxfId="1" stopIfTrue="1" rank="5" bottom="1"/>
    <cfRule type="top10" priority="24" dxfId="0" stopIfTrue="1" rank="5"/>
  </conditionalFormatting>
  <conditionalFormatting sqref="Y8:Y37">
    <cfRule type="top10" priority="19" dxfId="1" stopIfTrue="1" rank="5" bottom="1"/>
    <cfRule type="top10" priority="20" dxfId="0" stopIfTrue="1" rank="5"/>
  </conditionalFormatting>
  <conditionalFormatting sqref="Z9:Z37">
    <cfRule type="top10" priority="17" dxfId="1" stopIfTrue="1" rank="5" bottom="1"/>
    <cfRule type="top10" priority="18" dxfId="0" stopIfTrue="1" rank="5"/>
  </conditionalFormatting>
  <conditionalFormatting sqref="AA9:AA37">
    <cfRule type="top10" priority="15" dxfId="1" stopIfTrue="1" rank="5" bottom="1"/>
    <cfRule type="top10" priority="16" dxfId="0" stopIfTrue="1" rank="5"/>
  </conditionalFormatting>
  <conditionalFormatting sqref="AB9:AB37">
    <cfRule type="top10" priority="13" dxfId="1" stopIfTrue="1" rank="5" bottom="1"/>
    <cfRule type="top10" priority="14" dxfId="0" stopIfTrue="1" rank="5"/>
  </conditionalFormatting>
  <conditionalFormatting sqref="W8:W34">
    <cfRule type="top10" priority="11" dxfId="1" stopIfTrue="1" rank="5" bottom="1"/>
    <cfRule type="top10" priority="12" dxfId="0" stopIfTrue="1" rank="5"/>
  </conditionalFormatting>
  <conditionalFormatting sqref="X8:X33">
    <cfRule type="top10" priority="9" dxfId="1" stopIfTrue="1" rank="5" bottom="1"/>
    <cfRule type="top10" priority="10" dxfId="0" stopIfTrue="1" rank="5"/>
  </conditionalFormatting>
  <conditionalFormatting sqref="Y8:Y33">
    <cfRule type="top10" priority="7" dxfId="1" stopIfTrue="1" rank="5" bottom="1"/>
    <cfRule type="top10" priority="8" dxfId="0" stopIfTrue="1" rank="5"/>
  </conditionalFormatting>
  <conditionalFormatting sqref="Z9:Z33">
    <cfRule type="top10" priority="5" dxfId="1" stopIfTrue="1" rank="5" bottom="1"/>
    <cfRule type="top10" priority="6" dxfId="0" stopIfTrue="1" rank="5"/>
  </conditionalFormatting>
  <conditionalFormatting sqref="AA9:AA33">
    <cfRule type="top10" priority="3" dxfId="1" stopIfTrue="1" rank="5" bottom="1"/>
    <cfRule type="top10" priority="4" dxfId="0" stopIfTrue="1" rank="5"/>
  </conditionalFormatting>
  <conditionalFormatting sqref="AB9:AB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3" sqref="Q23"/>
    </sheetView>
  </sheetViews>
  <sheetFormatPr defaultColWidth="9.140625" defaultRowHeight="12.75"/>
  <cols>
    <col min="1" max="1" width="9.140625" style="371" customWidth="1"/>
    <col min="2" max="6" width="9.421875" style="371" customWidth="1"/>
    <col min="7" max="9" width="10.140625" style="371" customWidth="1"/>
    <col min="10" max="10" width="10.57421875" style="371" customWidth="1"/>
    <col min="11" max="11" width="10.140625" style="371" customWidth="1"/>
    <col min="12" max="16" width="9.421875" style="371" customWidth="1"/>
    <col min="17" max="16384" width="9.140625" style="371" customWidth="1"/>
  </cols>
  <sheetData>
    <row r="1" spans="1:15" ht="15.75">
      <c r="A1" s="370" t="s">
        <v>219</v>
      </c>
      <c r="O1" s="370" t="s">
        <v>206</v>
      </c>
    </row>
    <row r="2" ht="15.75" thickBot="1"/>
    <row r="3" spans="1:16" ht="15">
      <c r="A3" s="541" t="s">
        <v>202</v>
      </c>
      <c r="B3" s="544" t="s">
        <v>203</v>
      </c>
      <c r="C3" s="545"/>
      <c r="D3" s="545"/>
      <c r="E3" s="545"/>
      <c r="F3" s="546"/>
      <c r="G3" s="544" t="s">
        <v>204</v>
      </c>
      <c r="H3" s="545"/>
      <c r="I3" s="545"/>
      <c r="J3" s="545"/>
      <c r="K3" s="546"/>
      <c r="L3" s="544" t="s">
        <v>136</v>
      </c>
      <c r="M3" s="545"/>
      <c r="N3" s="545"/>
      <c r="O3" s="545"/>
      <c r="P3" s="546"/>
    </row>
    <row r="4" spans="1:16" ht="15">
      <c r="A4" s="542"/>
      <c r="B4" s="538" t="s">
        <v>205</v>
      </c>
      <c r="C4" s="540" t="s">
        <v>166</v>
      </c>
      <c r="D4" s="540"/>
      <c r="E4" s="540"/>
      <c r="F4" s="536" t="s">
        <v>78</v>
      </c>
      <c r="G4" s="538" t="s">
        <v>205</v>
      </c>
      <c r="H4" s="540" t="s">
        <v>166</v>
      </c>
      <c r="I4" s="540"/>
      <c r="J4" s="540"/>
      <c r="K4" s="536" t="s">
        <v>78</v>
      </c>
      <c r="L4" s="538" t="s">
        <v>205</v>
      </c>
      <c r="M4" s="540" t="s">
        <v>166</v>
      </c>
      <c r="N4" s="540"/>
      <c r="O4" s="540"/>
      <c r="P4" s="536" t="s">
        <v>78</v>
      </c>
    </row>
    <row r="5" spans="1:16" ht="15.75" thickBot="1">
      <c r="A5" s="543"/>
      <c r="B5" s="539"/>
      <c r="C5" s="372" t="s">
        <v>165</v>
      </c>
      <c r="D5" s="372" t="s">
        <v>148</v>
      </c>
      <c r="E5" s="372" t="s">
        <v>47</v>
      </c>
      <c r="F5" s="537"/>
      <c r="G5" s="539"/>
      <c r="H5" s="372" t="s">
        <v>165</v>
      </c>
      <c r="I5" s="372" t="s">
        <v>148</v>
      </c>
      <c r="J5" s="372" t="s">
        <v>47</v>
      </c>
      <c r="K5" s="537"/>
      <c r="L5" s="539"/>
      <c r="M5" s="372" t="s">
        <v>165</v>
      </c>
      <c r="N5" s="372" t="s">
        <v>148</v>
      </c>
      <c r="O5" s="372" t="s">
        <v>47</v>
      </c>
      <c r="P5" s="537"/>
    </row>
    <row r="6" spans="1:16" ht="28.5" customHeight="1">
      <c r="A6" s="373">
        <v>40269</v>
      </c>
      <c r="B6" s="374">
        <v>-1.50554</v>
      </c>
      <c r="C6" s="375">
        <v>12.90755</v>
      </c>
      <c r="D6" s="375">
        <v>-1.13092</v>
      </c>
      <c r="E6" s="375">
        <f aca="true" t="shared" si="0" ref="E6:E15">SUM(C6:D6)</f>
        <v>11.77663</v>
      </c>
      <c r="F6" s="376">
        <f aca="true" t="shared" si="1" ref="F6:F15">E6+B6</f>
        <v>10.271090000000001</v>
      </c>
      <c r="G6" s="374">
        <v>-1.07963</v>
      </c>
      <c r="H6" s="375">
        <v>112.11789</v>
      </c>
      <c r="I6" s="375">
        <v>48.85603</v>
      </c>
      <c r="J6" s="375">
        <f aca="true" t="shared" si="2" ref="J6:J15">SUM(H6:I6)</f>
        <v>160.97392</v>
      </c>
      <c r="K6" s="376">
        <f aca="true" t="shared" si="3" ref="K6:K15">J6+G6</f>
        <v>159.89428999999998</v>
      </c>
      <c r="L6" s="377">
        <f aca="true" t="shared" si="4" ref="L6:P10">B6/G6*100</f>
        <v>139.44962626084862</v>
      </c>
      <c r="M6" s="378">
        <f t="shared" si="4"/>
        <v>11.512480300869022</v>
      </c>
      <c r="N6" s="378">
        <f t="shared" si="4"/>
        <v>-2.3148012640404882</v>
      </c>
      <c r="O6" s="378">
        <f t="shared" si="4"/>
        <v>7.3158620974130475</v>
      </c>
      <c r="P6" s="379">
        <f t="shared" si="4"/>
        <v>6.423675291969465</v>
      </c>
    </row>
    <row r="7" spans="1:16" ht="30" customHeight="1">
      <c r="A7" s="414">
        <v>40299</v>
      </c>
      <c r="B7" s="380">
        <v>-4.82515</v>
      </c>
      <c r="C7" s="381">
        <v>10.46257</v>
      </c>
      <c r="D7" s="381">
        <v>0.13278</v>
      </c>
      <c r="E7" s="381">
        <f t="shared" si="0"/>
        <v>10.59535</v>
      </c>
      <c r="F7" s="382">
        <f t="shared" si="1"/>
        <v>5.7702</v>
      </c>
      <c r="G7" s="380">
        <v>-4.43307</v>
      </c>
      <c r="H7" s="381">
        <v>112.55689</v>
      </c>
      <c r="I7" s="381">
        <v>57.68084</v>
      </c>
      <c r="J7" s="381">
        <f t="shared" si="2"/>
        <v>170.23773</v>
      </c>
      <c r="K7" s="382">
        <f t="shared" si="3"/>
        <v>165.80466</v>
      </c>
      <c r="L7" s="383">
        <f t="shared" si="4"/>
        <v>108.84443512058235</v>
      </c>
      <c r="M7" s="384">
        <f t="shared" si="4"/>
        <v>9.295361661111993</v>
      </c>
      <c r="N7" s="384">
        <f t="shared" si="4"/>
        <v>0.23019775717551963</v>
      </c>
      <c r="O7" s="384">
        <f t="shared" si="4"/>
        <v>6.223855311040626</v>
      </c>
      <c r="P7" s="385">
        <f t="shared" si="4"/>
        <v>3.480119316308721</v>
      </c>
    </row>
    <row r="8" spans="1:16" ht="30" customHeight="1">
      <c r="A8" s="414">
        <v>40330</v>
      </c>
      <c r="B8" s="380">
        <v>-2.59487</v>
      </c>
      <c r="C8" s="381">
        <v>10.96289</v>
      </c>
      <c r="D8" s="381">
        <v>-0.86168</v>
      </c>
      <c r="E8" s="381">
        <f t="shared" si="0"/>
        <v>10.10121</v>
      </c>
      <c r="F8" s="382">
        <f t="shared" si="1"/>
        <v>7.50634</v>
      </c>
      <c r="G8" s="380">
        <v>-2.11646</v>
      </c>
      <c r="H8" s="381">
        <v>122.89507</v>
      </c>
      <c r="I8" s="381">
        <v>56.87894</v>
      </c>
      <c r="J8" s="381">
        <f t="shared" si="2"/>
        <v>179.77401</v>
      </c>
      <c r="K8" s="382">
        <f t="shared" si="3"/>
        <v>177.65755000000001</v>
      </c>
      <c r="L8" s="383">
        <f t="shared" si="4"/>
        <v>122.60425427364561</v>
      </c>
      <c r="M8" s="384">
        <f t="shared" si="4"/>
        <v>8.92052870794573</v>
      </c>
      <c r="N8" s="384">
        <f t="shared" si="4"/>
        <v>-1.5149368114103392</v>
      </c>
      <c r="O8" s="384">
        <f t="shared" si="4"/>
        <v>5.618837784171361</v>
      </c>
      <c r="P8" s="385">
        <f t="shared" si="4"/>
        <v>4.225173655721358</v>
      </c>
    </row>
    <row r="9" spans="1:16" ht="30" customHeight="1">
      <c r="A9" s="414">
        <v>40360</v>
      </c>
      <c r="B9" s="380">
        <v>-2.55442</v>
      </c>
      <c r="C9" s="381">
        <v>11.68615</v>
      </c>
      <c r="D9" s="381">
        <v>-0.84498</v>
      </c>
      <c r="E9" s="381">
        <f t="shared" si="0"/>
        <v>10.84117</v>
      </c>
      <c r="F9" s="382">
        <f t="shared" si="1"/>
        <v>8.28675</v>
      </c>
      <c r="G9" s="380">
        <v>-2.08154</v>
      </c>
      <c r="H9" s="381">
        <v>115.12661</v>
      </c>
      <c r="I9" s="381">
        <v>53.96637</v>
      </c>
      <c r="J9" s="381">
        <f t="shared" si="2"/>
        <v>169.09298</v>
      </c>
      <c r="K9" s="382">
        <f t="shared" si="3"/>
        <v>167.01144000000002</v>
      </c>
      <c r="L9" s="383">
        <f t="shared" si="4"/>
        <v>122.71779547834775</v>
      </c>
      <c r="M9" s="384">
        <f t="shared" si="4"/>
        <v>10.150694092356233</v>
      </c>
      <c r="N9" s="384">
        <f t="shared" si="4"/>
        <v>-1.565752893885581</v>
      </c>
      <c r="O9" s="384">
        <f t="shared" si="4"/>
        <v>6.411366101656022</v>
      </c>
      <c r="P9" s="385">
        <f t="shared" si="4"/>
        <v>4.961785851316532</v>
      </c>
    </row>
    <row r="10" spans="1:16" ht="30" customHeight="1">
      <c r="A10" s="414">
        <v>40391</v>
      </c>
      <c r="B10" s="380">
        <v>-2.2962</v>
      </c>
      <c r="C10" s="381">
        <v>22.88756</v>
      </c>
      <c r="D10" s="381">
        <v>-0.33106</v>
      </c>
      <c r="E10" s="381">
        <f t="shared" si="0"/>
        <v>22.5565</v>
      </c>
      <c r="F10" s="382">
        <f t="shared" si="1"/>
        <v>20.2603</v>
      </c>
      <c r="G10" s="380">
        <v>-2.03778</v>
      </c>
      <c r="H10" s="381">
        <v>135.05615</v>
      </c>
      <c r="I10" s="381">
        <v>46.99927</v>
      </c>
      <c r="J10" s="381">
        <f t="shared" si="2"/>
        <v>182.05542</v>
      </c>
      <c r="K10" s="382">
        <f t="shared" si="3"/>
        <v>180.01764</v>
      </c>
      <c r="L10" s="383">
        <f t="shared" si="4"/>
        <v>112.68144745752728</v>
      </c>
      <c r="M10" s="384">
        <f t="shared" si="4"/>
        <v>16.94669957643543</v>
      </c>
      <c r="N10" s="384">
        <f t="shared" si="4"/>
        <v>-0.7043939193098105</v>
      </c>
      <c r="O10" s="384">
        <f t="shared" si="4"/>
        <v>12.389908523459505</v>
      </c>
      <c r="P10" s="385">
        <f t="shared" si="4"/>
        <v>11.254619269533809</v>
      </c>
    </row>
    <row r="11" spans="1:16" ht="30" customHeight="1">
      <c r="A11" s="414">
        <v>40422</v>
      </c>
      <c r="B11" s="396">
        <v>-2.37745</v>
      </c>
      <c r="C11" s="397">
        <v>23.41439</v>
      </c>
      <c r="D11" s="397">
        <v>-0.56812</v>
      </c>
      <c r="E11" s="381">
        <f>SUM(C11:D11)</f>
        <v>22.84627</v>
      </c>
      <c r="F11" s="382">
        <f>E11+B11</f>
        <v>20.46882</v>
      </c>
      <c r="G11" s="396">
        <v>-2.00642</v>
      </c>
      <c r="H11" s="397">
        <v>124.24994</v>
      </c>
      <c r="I11" s="397">
        <v>46.85191</v>
      </c>
      <c r="J11" s="381">
        <f>SUM(H11:I11)</f>
        <v>171.10184999999998</v>
      </c>
      <c r="K11" s="382">
        <f>J11+G11</f>
        <v>169.09543</v>
      </c>
      <c r="L11" s="383">
        <f aca="true" t="shared" si="5" ref="L11:P15">B11/G11*100</f>
        <v>118.49214022986216</v>
      </c>
      <c r="M11" s="384">
        <f t="shared" si="5"/>
        <v>18.8445885768637</v>
      </c>
      <c r="N11" s="384">
        <f t="shared" si="5"/>
        <v>-1.2125866373430667</v>
      </c>
      <c r="O11" s="384">
        <f t="shared" si="5"/>
        <v>13.352438912846356</v>
      </c>
      <c r="P11" s="385">
        <f t="shared" si="5"/>
        <v>12.10489248585843</v>
      </c>
    </row>
    <row r="12" spans="1:16" ht="30" customHeight="1" hidden="1">
      <c r="A12" s="414">
        <v>40452</v>
      </c>
      <c r="B12" s="396">
        <v>-1.70274</v>
      </c>
      <c r="C12" s="397">
        <v>24.8775</v>
      </c>
      <c r="D12" s="397">
        <v>-0.6954</v>
      </c>
      <c r="E12" s="381">
        <f t="shared" si="0"/>
        <v>24.182100000000002</v>
      </c>
      <c r="F12" s="382">
        <f t="shared" si="1"/>
        <v>22.479360000000003</v>
      </c>
      <c r="G12" s="396">
        <v>-1.37564</v>
      </c>
      <c r="H12" s="397">
        <v>146.9579</v>
      </c>
      <c r="I12" s="397">
        <v>42.74249</v>
      </c>
      <c r="J12" s="381">
        <f t="shared" si="2"/>
        <v>189.70039</v>
      </c>
      <c r="K12" s="382">
        <f t="shared" si="3"/>
        <v>188.32475</v>
      </c>
      <c r="L12" s="383">
        <f t="shared" si="5"/>
        <v>123.77802332005466</v>
      </c>
      <c r="M12" s="384">
        <f t="shared" si="5"/>
        <v>16.928317565779043</v>
      </c>
      <c r="N12" s="384">
        <f t="shared" si="5"/>
        <v>-1.626952477499556</v>
      </c>
      <c r="O12" s="384">
        <f t="shared" si="5"/>
        <v>12.747522553854528</v>
      </c>
      <c r="P12" s="385">
        <f t="shared" si="5"/>
        <v>11.936487370884604</v>
      </c>
    </row>
    <row r="13" spans="1:16" ht="30" customHeight="1" hidden="1">
      <c r="A13" s="414">
        <v>40483</v>
      </c>
      <c r="B13" s="396">
        <v>-2.65242</v>
      </c>
      <c r="C13" s="405">
        <v>30.17585</v>
      </c>
      <c r="D13" s="405">
        <v>-0.27422</v>
      </c>
      <c r="E13" s="381">
        <f t="shared" si="0"/>
        <v>29.90163</v>
      </c>
      <c r="F13" s="382">
        <f t="shared" si="1"/>
        <v>27.24921</v>
      </c>
      <c r="G13" s="396">
        <v>-2.39332</v>
      </c>
      <c r="H13" s="405">
        <v>171.61532</v>
      </c>
      <c r="I13" s="405">
        <v>57.18774</v>
      </c>
      <c r="J13" s="381">
        <f t="shared" si="2"/>
        <v>228.80306</v>
      </c>
      <c r="K13" s="382">
        <f t="shared" si="3"/>
        <v>226.40974</v>
      </c>
      <c r="L13" s="383">
        <f t="shared" si="5"/>
        <v>110.8259656042652</v>
      </c>
      <c r="M13" s="384">
        <f t="shared" si="5"/>
        <v>17.58342437027184</v>
      </c>
      <c r="N13" s="384">
        <f t="shared" si="5"/>
        <v>-0.47950837015066516</v>
      </c>
      <c r="O13" s="384">
        <f t="shared" si="5"/>
        <v>13.06871944807032</v>
      </c>
      <c r="P13" s="385">
        <f t="shared" si="5"/>
        <v>12.035352366024537</v>
      </c>
    </row>
    <row r="14" spans="1:16" ht="30" customHeight="1" hidden="1">
      <c r="A14" s="414">
        <v>40513</v>
      </c>
      <c r="B14" s="396">
        <v>-1.30688</v>
      </c>
      <c r="C14" s="405">
        <v>31.92148</v>
      </c>
      <c r="D14" s="405">
        <v>-2.12709</v>
      </c>
      <c r="E14" s="381">
        <f t="shared" si="0"/>
        <v>29.79439</v>
      </c>
      <c r="F14" s="382">
        <f t="shared" si="1"/>
        <v>28.48751</v>
      </c>
      <c r="G14" s="396">
        <v>-0.96729</v>
      </c>
      <c r="H14" s="405">
        <v>170.76288</v>
      </c>
      <c r="I14" s="405">
        <v>55.47039</v>
      </c>
      <c r="J14" s="381">
        <f t="shared" si="2"/>
        <v>226.23327</v>
      </c>
      <c r="K14" s="382">
        <f t="shared" si="3"/>
        <v>225.26598</v>
      </c>
      <c r="L14" s="383">
        <f t="shared" si="5"/>
        <v>135.10736180462942</v>
      </c>
      <c r="M14" s="384">
        <f t="shared" si="5"/>
        <v>18.693453752946777</v>
      </c>
      <c r="N14" s="384">
        <f t="shared" si="5"/>
        <v>-3.8346404270819074</v>
      </c>
      <c r="O14" s="384">
        <f t="shared" si="5"/>
        <v>13.169764995219316</v>
      </c>
      <c r="P14" s="385">
        <f t="shared" si="5"/>
        <v>12.646166101068612</v>
      </c>
    </row>
    <row r="15" spans="1:16" ht="30" customHeight="1" hidden="1">
      <c r="A15" s="414">
        <v>40544</v>
      </c>
      <c r="B15" s="396">
        <v>-1.71673</v>
      </c>
      <c r="C15" s="405">
        <v>22.02173</v>
      </c>
      <c r="D15" s="405">
        <v>-0.92851</v>
      </c>
      <c r="E15" s="405">
        <f t="shared" si="0"/>
        <v>21.093220000000002</v>
      </c>
      <c r="F15" s="406">
        <f t="shared" si="1"/>
        <v>19.376490000000004</v>
      </c>
      <c r="G15" s="396">
        <v>-1.43985</v>
      </c>
      <c r="H15" s="405">
        <v>137.15931</v>
      </c>
      <c r="I15" s="405">
        <v>52.73482</v>
      </c>
      <c r="J15" s="405">
        <f t="shared" si="2"/>
        <v>189.89413000000002</v>
      </c>
      <c r="K15" s="406">
        <f t="shared" si="3"/>
        <v>188.45428</v>
      </c>
      <c r="L15" s="407">
        <f t="shared" si="5"/>
        <v>119.22978087995277</v>
      </c>
      <c r="M15" s="408">
        <f t="shared" si="5"/>
        <v>16.055585289835594</v>
      </c>
      <c r="N15" s="408">
        <f t="shared" si="5"/>
        <v>-1.760715216246116</v>
      </c>
      <c r="O15" s="408">
        <f t="shared" si="5"/>
        <v>11.107884166824956</v>
      </c>
      <c r="P15" s="409">
        <f t="shared" si="5"/>
        <v>10.28179885328155</v>
      </c>
    </row>
    <row r="16" spans="1:16" ht="30" customHeight="1" hidden="1">
      <c r="A16" s="414">
        <v>40575</v>
      </c>
      <c r="B16" s="396">
        <v>-0.99284</v>
      </c>
      <c r="C16" s="405">
        <v>15.06321</v>
      </c>
      <c r="D16" s="405">
        <v>-0.15766</v>
      </c>
      <c r="E16" s="405">
        <f>SUM(C16:D16)</f>
        <v>14.90555</v>
      </c>
      <c r="F16" s="406">
        <f>E16+B16</f>
        <v>13.91271</v>
      </c>
      <c r="G16" s="396">
        <v>-0.79303</v>
      </c>
      <c r="H16" s="405">
        <v>146.90048</v>
      </c>
      <c r="I16" s="405">
        <v>55.10231</v>
      </c>
      <c r="J16" s="405">
        <f>SUM(H16:I16)</f>
        <v>202.00279</v>
      </c>
      <c r="K16" s="406">
        <f>J16+G16</f>
        <v>201.20976000000002</v>
      </c>
      <c r="L16" s="407">
        <f aca="true" t="shared" si="6" ref="L16:P17">B16/G16*100</f>
        <v>125.19576812983115</v>
      </c>
      <c r="M16" s="408">
        <f t="shared" si="6"/>
        <v>10.254023676437273</v>
      </c>
      <c r="N16" s="408">
        <f t="shared" si="6"/>
        <v>-0.28612230594325355</v>
      </c>
      <c r="O16" s="408">
        <f t="shared" si="6"/>
        <v>7.378883232256346</v>
      </c>
      <c r="P16" s="409">
        <f t="shared" si="6"/>
        <v>6.914530388585524</v>
      </c>
    </row>
    <row r="17" spans="1:16" ht="30" customHeight="1" hidden="1">
      <c r="A17" s="414">
        <v>40603</v>
      </c>
      <c r="B17" s="396">
        <v>-1.53131</v>
      </c>
      <c r="C17" s="405">
        <v>13.25518</v>
      </c>
      <c r="D17" s="405">
        <v>1.99194</v>
      </c>
      <c r="E17" s="405">
        <f>SUM(C17:D17)</f>
        <v>15.247119999999999</v>
      </c>
      <c r="F17" s="406">
        <f>E17+B17</f>
        <v>13.71581</v>
      </c>
      <c r="G17" s="396">
        <v>-1.45523</v>
      </c>
      <c r="H17" s="405">
        <v>144.60735</v>
      </c>
      <c r="I17" s="405">
        <v>57.45993</v>
      </c>
      <c r="J17" s="405">
        <f>SUM(H17:I17)</f>
        <v>202.06727999999998</v>
      </c>
      <c r="K17" s="406">
        <f>J17+G17</f>
        <v>200.61204999999998</v>
      </c>
      <c r="L17" s="407">
        <f t="shared" si="6"/>
        <v>105.22803955388495</v>
      </c>
      <c r="M17" s="408">
        <f t="shared" si="6"/>
        <v>9.166325224824327</v>
      </c>
      <c r="N17" s="408">
        <f t="shared" si="6"/>
        <v>3.4666592876113844</v>
      </c>
      <c r="O17" s="408">
        <f t="shared" si="6"/>
        <v>7.545566011478949</v>
      </c>
      <c r="P17" s="409">
        <f t="shared" si="6"/>
        <v>6.83698212545059</v>
      </c>
    </row>
    <row r="18" spans="1:16" s="370" customFormat="1" ht="28.5" customHeight="1" thickBot="1">
      <c r="A18" s="386" t="s">
        <v>47</v>
      </c>
      <c r="B18" s="387">
        <f aca="true" t="shared" si="7" ref="B18:K18">SUM(B6:B11)</f>
        <v>-16.15363</v>
      </c>
      <c r="C18" s="388">
        <f t="shared" si="7"/>
        <v>92.32111</v>
      </c>
      <c r="D18" s="388">
        <f t="shared" si="7"/>
        <v>-3.60398</v>
      </c>
      <c r="E18" s="388">
        <f t="shared" si="7"/>
        <v>88.71713</v>
      </c>
      <c r="F18" s="389">
        <f t="shared" si="7"/>
        <v>72.5635</v>
      </c>
      <c r="G18" s="387">
        <f t="shared" si="7"/>
        <v>-13.7549</v>
      </c>
      <c r="H18" s="388">
        <f t="shared" si="7"/>
        <v>722.00255</v>
      </c>
      <c r="I18" s="388">
        <f t="shared" si="7"/>
        <v>311.23336</v>
      </c>
      <c r="J18" s="388">
        <f t="shared" si="7"/>
        <v>1033.2359099999999</v>
      </c>
      <c r="K18" s="389">
        <f t="shared" si="7"/>
        <v>1019.48101</v>
      </c>
      <c r="L18" s="390">
        <f>B18/G18*100</f>
        <v>117.43909443180249</v>
      </c>
      <c r="M18" s="391">
        <f>C18/H18*100</f>
        <v>12.78681217954147</v>
      </c>
      <c r="N18" s="391">
        <f>D18/I18*100</f>
        <v>-1.1579671279454105</v>
      </c>
      <c r="O18" s="391">
        <f>E18/J18*100</f>
        <v>8.586338235185806</v>
      </c>
      <c r="P18" s="392">
        <f>F18/K18*100</f>
        <v>7.117690205921541</v>
      </c>
    </row>
    <row r="19" spans="1:16" s="370" customFormat="1" ht="28.5" customHeight="1">
      <c r="A19" s="393">
        <v>40634</v>
      </c>
      <c r="B19" s="396">
        <v>-1.97656</v>
      </c>
      <c r="C19" s="405">
        <v>2.94261</v>
      </c>
      <c r="D19" s="405">
        <v>-1.2104</v>
      </c>
      <c r="E19" s="381">
        <f aca="true" t="shared" si="8" ref="E19:E24">SUM(C19:D19)</f>
        <v>1.7322100000000002</v>
      </c>
      <c r="F19" s="382">
        <f aca="true" t="shared" si="9" ref="F19:F24">E19+B19</f>
        <v>-0.24434999999999985</v>
      </c>
      <c r="G19" s="396">
        <v>-1.66443</v>
      </c>
      <c r="H19" s="405">
        <v>107.11331</v>
      </c>
      <c r="I19" s="405">
        <v>46.42013</v>
      </c>
      <c r="J19" s="381">
        <f aca="true" t="shared" si="10" ref="J19:J24">SUM(H19:I19)</f>
        <v>153.53343999999998</v>
      </c>
      <c r="K19" s="382">
        <f aca="true" t="shared" si="11" ref="K19:K24">J19+G19</f>
        <v>151.86900999999997</v>
      </c>
      <c r="L19" s="383">
        <f aca="true" t="shared" si="12" ref="L19:L25">B19/G19*100</f>
        <v>118.75296648101752</v>
      </c>
      <c r="M19" s="384">
        <f aca="true" t="shared" si="13" ref="M19:O20">C19/H19*100</f>
        <v>2.747193602737139</v>
      </c>
      <c r="N19" s="384">
        <f t="shared" si="13"/>
        <v>-2.607489466315583</v>
      </c>
      <c r="O19" s="384">
        <f t="shared" si="13"/>
        <v>1.1282297849901626</v>
      </c>
      <c r="P19" s="385">
        <f aca="true" t="shared" si="14" ref="P19:P25">F19/K19*100</f>
        <v>-0.16089523464991304</v>
      </c>
    </row>
    <row r="20" spans="1:16" s="370" customFormat="1" ht="28.5" customHeight="1">
      <c r="A20" s="393">
        <v>40664</v>
      </c>
      <c r="B20" s="396">
        <v>-1.64954</v>
      </c>
      <c r="C20" s="405">
        <v>8.98037</v>
      </c>
      <c r="D20" s="405">
        <v>-0.74986</v>
      </c>
      <c r="E20" s="381">
        <f t="shared" si="8"/>
        <v>8.23051</v>
      </c>
      <c r="F20" s="382">
        <f t="shared" si="9"/>
        <v>6.580970000000001</v>
      </c>
      <c r="G20" s="396">
        <v>-1.42817</v>
      </c>
      <c r="H20" s="405">
        <v>108.74655</v>
      </c>
      <c r="I20" s="405">
        <v>24.69854</v>
      </c>
      <c r="J20" s="381">
        <f t="shared" si="10"/>
        <v>133.44509</v>
      </c>
      <c r="K20" s="382">
        <f t="shared" si="11"/>
        <v>132.01692</v>
      </c>
      <c r="L20" s="383">
        <f t="shared" si="12"/>
        <v>115.50025557181569</v>
      </c>
      <c r="M20" s="384">
        <f t="shared" si="13"/>
        <v>8.258073474514823</v>
      </c>
      <c r="N20" s="384">
        <f t="shared" si="13"/>
        <v>-3.036049904164375</v>
      </c>
      <c r="O20" s="384">
        <f aca="true" t="shared" si="15" ref="O20:O25">E20/J20*100</f>
        <v>6.167712877259104</v>
      </c>
      <c r="P20" s="385">
        <f t="shared" si="14"/>
        <v>4.98494435410249</v>
      </c>
    </row>
    <row r="21" spans="1:16" s="370" customFormat="1" ht="28.5" customHeight="1">
      <c r="A21" s="393">
        <v>40695</v>
      </c>
      <c r="B21" s="396">
        <v>-1.37488</v>
      </c>
      <c r="C21" s="405">
        <v>9.68263</v>
      </c>
      <c r="D21" s="405">
        <v>-0.70836</v>
      </c>
      <c r="E21" s="381">
        <f t="shared" si="8"/>
        <v>8.974269999999999</v>
      </c>
      <c r="F21" s="382">
        <f t="shared" si="9"/>
        <v>7.599389999999999</v>
      </c>
      <c r="G21" s="396">
        <v>-1.19616</v>
      </c>
      <c r="H21" s="405">
        <v>97.17405</v>
      </c>
      <c r="I21" s="405">
        <v>16.92081</v>
      </c>
      <c r="J21" s="381">
        <f t="shared" si="10"/>
        <v>114.09486</v>
      </c>
      <c r="K21" s="382">
        <f t="shared" si="11"/>
        <v>112.89869999999999</v>
      </c>
      <c r="L21" s="383">
        <f t="shared" si="12"/>
        <v>114.9411449973248</v>
      </c>
      <c r="M21" s="384">
        <f aca="true" t="shared" si="16" ref="M21:N25">C21/H21*100</f>
        <v>9.964213696969509</v>
      </c>
      <c r="N21" s="384">
        <f t="shared" si="16"/>
        <v>-4.186324413547578</v>
      </c>
      <c r="O21" s="384">
        <f t="shared" si="15"/>
        <v>7.8656216415007645</v>
      </c>
      <c r="P21" s="385">
        <f t="shared" si="14"/>
        <v>6.7311581089950545</v>
      </c>
    </row>
    <row r="22" spans="1:16" s="370" customFormat="1" ht="28.5" customHeight="1">
      <c r="A22" s="393">
        <v>40725</v>
      </c>
      <c r="B22" s="396">
        <v>-1.40813</v>
      </c>
      <c r="C22" s="405">
        <v>16.63965</v>
      </c>
      <c r="D22" s="405">
        <v>-2.42414</v>
      </c>
      <c r="E22" s="381">
        <f t="shared" si="8"/>
        <v>14.21551</v>
      </c>
      <c r="F22" s="382">
        <f t="shared" si="9"/>
        <v>12.80738</v>
      </c>
      <c r="G22" s="396">
        <v>-1.17039</v>
      </c>
      <c r="H22" s="405">
        <v>86.44084</v>
      </c>
      <c r="I22" s="405">
        <v>-19.71096</v>
      </c>
      <c r="J22" s="381">
        <f t="shared" si="10"/>
        <v>66.72988</v>
      </c>
      <c r="K22" s="382">
        <f t="shared" si="11"/>
        <v>65.55949</v>
      </c>
      <c r="L22" s="383">
        <f t="shared" si="12"/>
        <v>120.31288715727237</v>
      </c>
      <c r="M22" s="384">
        <f>C22/H22*100</f>
        <v>19.249755092615946</v>
      </c>
      <c r="N22" s="384">
        <f>D22/I22*100</f>
        <v>12.298437011692986</v>
      </c>
      <c r="O22" s="384">
        <f t="shared" si="15"/>
        <v>21.303065433356096</v>
      </c>
      <c r="P22" s="385">
        <f t="shared" si="14"/>
        <v>19.535508894288228</v>
      </c>
    </row>
    <row r="23" spans="1:16" s="370" customFormat="1" ht="28.5" customHeight="1">
      <c r="A23" s="393">
        <v>40756</v>
      </c>
      <c r="B23" s="396">
        <v>-1.30176</v>
      </c>
      <c r="C23" s="405">
        <v>3.68143</v>
      </c>
      <c r="D23" s="405">
        <v>-1.0644</v>
      </c>
      <c r="E23" s="381">
        <f t="shared" si="8"/>
        <v>2.61703</v>
      </c>
      <c r="F23" s="382">
        <f t="shared" si="9"/>
        <v>1.3152700000000002</v>
      </c>
      <c r="G23" s="396">
        <v>-1.12752</v>
      </c>
      <c r="H23" s="405">
        <v>53.1877</v>
      </c>
      <c r="I23" s="405">
        <v>20.20849</v>
      </c>
      <c r="J23" s="381">
        <f t="shared" si="10"/>
        <v>73.39619</v>
      </c>
      <c r="K23" s="382">
        <f t="shared" si="11"/>
        <v>72.26867</v>
      </c>
      <c r="L23" s="383">
        <f>B23/G23*100</f>
        <v>115.45338441890165</v>
      </c>
      <c r="M23" s="384">
        <f>C23/H23*100</f>
        <v>6.921581493465595</v>
      </c>
      <c r="N23" s="384">
        <f>D23/I23*100</f>
        <v>-5.267093187071374</v>
      </c>
      <c r="O23" s="384">
        <f t="shared" si="15"/>
        <v>3.565621049266999</v>
      </c>
      <c r="P23" s="385">
        <f>F23/K23*100</f>
        <v>1.8199726105378722</v>
      </c>
    </row>
    <row r="24" spans="1:16" ht="28.5" customHeight="1">
      <c r="A24" s="393">
        <v>40787</v>
      </c>
      <c r="B24" s="380">
        <f>('LL30.09.11'!D42)/100000</f>
        <v>-7.76006</v>
      </c>
      <c r="C24" s="381">
        <f>('M30.09.11'!D43)/100000</f>
        <v>4.49414</v>
      </c>
      <c r="D24" s="381">
        <f>('WLL30.09.11'!D42+'WLL30.09.11'!L42)/100000</f>
        <v>-0.65951</v>
      </c>
      <c r="E24" s="381">
        <f t="shared" si="8"/>
        <v>3.8346299999999998</v>
      </c>
      <c r="F24" s="382">
        <f t="shared" si="9"/>
        <v>-3.9254300000000004</v>
      </c>
      <c r="G24" s="380">
        <f>('LL30.09.11'!N42)/100000</f>
        <v>-7.52167</v>
      </c>
      <c r="H24" s="381">
        <f>('M30.09.11'!AB43)/100000</f>
        <v>77.57308</v>
      </c>
      <c r="I24" s="381">
        <f>('WLL30.09.11'!S42)/100000</f>
        <v>1.46836</v>
      </c>
      <c r="J24" s="381">
        <f t="shared" si="10"/>
        <v>79.04144000000001</v>
      </c>
      <c r="K24" s="382">
        <f t="shared" si="11"/>
        <v>71.51977000000001</v>
      </c>
      <c r="L24" s="383">
        <f t="shared" si="12"/>
        <v>103.16937594975583</v>
      </c>
      <c r="M24" s="384">
        <f t="shared" si="16"/>
        <v>5.79342730751441</v>
      </c>
      <c r="N24" s="384">
        <f t="shared" si="16"/>
        <v>-44.914734806178316</v>
      </c>
      <c r="O24" s="384">
        <f t="shared" si="15"/>
        <v>4.851417180658651</v>
      </c>
      <c r="P24" s="385">
        <f t="shared" si="14"/>
        <v>-5.488594272604623</v>
      </c>
    </row>
    <row r="25" spans="1:16" s="370" customFormat="1" ht="28.5" customHeight="1" thickBot="1">
      <c r="A25" s="394" t="s">
        <v>47</v>
      </c>
      <c r="B25" s="387">
        <f>SUM(B19:B24)</f>
        <v>-15.47093</v>
      </c>
      <c r="C25" s="388">
        <f aca="true" t="shared" si="17" ref="C25:K25">SUM(C19:C24)</f>
        <v>46.42083</v>
      </c>
      <c r="D25" s="388">
        <f t="shared" si="17"/>
        <v>-6.81667</v>
      </c>
      <c r="E25" s="388">
        <f t="shared" si="17"/>
        <v>39.60416</v>
      </c>
      <c r="F25" s="389">
        <f t="shared" si="17"/>
        <v>24.133229999999998</v>
      </c>
      <c r="G25" s="387">
        <f t="shared" si="17"/>
        <v>-14.10834</v>
      </c>
      <c r="H25" s="388">
        <f t="shared" si="17"/>
        <v>530.2355299999999</v>
      </c>
      <c r="I25" s="388">
        <f t="shared" si="17"/>
        <v>90.00537000000001</v>
      </c>
      <c r="J25" s="388">
        <f t="shared" si="17"/>
        <v>620.2408999999999</v>
      </c>
      <c r="K25" s="389">
        <f t="shared" si="17"/>
        <v>606.13256</v>
      </c>
      <c r="L25" s="390">
        <f t="shared" si="12"/>
        <v>109.65804623364619</v>
      </c>
      <c r="M25" s="391">
        <f t="shared" si="16"/>
        <v>8.75475658901998</v>
      </c>
      <c r="N25" s="391">
        <f t="shared" si="16"/>
        <v>-7.573625884766652</v>
      </c>
      <c r="O25" s="391">
        <f t="shared" si="15"/>
        <v>6.385286749067983</v>
      </c>
      <c r="P25" s="392">
        <f t="shared" si="14"/>
        <v>3.981510249177176</v>
      </c>
    </row>
    <row r="30" ht="15">
      <c r="H30" s="395"/>
    </row>
    <row r="34" ht="15">
      <c r="I34" s="371">
        <v>597.75241</v>
      </c>
    </row>
    <row r="35" spans="9:10" ht="15">
      <c r="I35" s="411">
        <f>I34-I18</f>
        <v>286.51905000000005</v>
      </c>
      <c r="J35" s="371">
        <f>I35*100000</f>
        <v>28651905.000000004</v>
      </c>
    </row>
  </sheetData>
  <sheetProtection/>
  <mergeCells count="13"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60" zoomScalePageLayoutView="0" workbookViewId="0" topLeftCell="A10">
      <selection activeCell="T22" sqref="T22"/>
    </sheetView>
  </sheetViews>
  <sheetFormatPr defaultColWidth="9.140625" defaultRowHeight="12.75"/>
  <cols>
    <col min="1" max="1" width="10.28125" style="0" customWidth="1"/>
    <col min="5" max="5" width="8.421875" style="0" customWidth="1"/>
    <col min="6" max="6" width="3.28125" style="0" customWidth="1"/>
    <col min="7" max="7" width="8.2812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3.28125" style="0" customWidth="1"/>
    <col min="13" max="13" width="8.140625" style="0" customWidth="1"/>
    <col min="15" max="15" width="8.421875" style="0" customWidth="1"/>
    <col min="18" max="18" width="6.140625" style="0" customWidth="1"/>
    <col min="19" max="19" width="4.421875" style="0" customWidth="1"/>
  </cols>
  <sheetData>
    <row r="1" spans="1:9" ht="12.75">
      <c r="A1" s="111"/>
      <c r="B1" s="111" t="s">
        <v>151</v>
      </c>
      <c r="D1" s="111"/>
      <c r="E1" s="111" t="s">
        <v>152</v>
      </c>
      <c r="H1" s="111"/>
      <c r="I1" s="111" t="s">
        <v>153</v>
      </c>
    </row>
    <row r="2" spans="1:9" ht="12.75">
      <c r="A2" s="218" t="s">
        <v>208</v>
      </c>
      <c r="B2" s="173">
        <v>13.831451213013956</v>
      </c>
      <c r="D2" s="218" t="s">
        <v>208</v>
      </c>
      <c r="E2" s="173">
        <v>72.64342335228903</v>
      </c>
      <c r="H2" s="218" t="s">
        <v>208</v>
      </c>
      <c r="I2" s="173">
        <v>11.315185211045375</v>
      </c>
    </row>
    <row r="3" spans="1:13" ht="12.75">
      <c r="A3" s="218" t="s">
        <v>217</v>
      </c>
      <c r="B3" s="173">
        <v>13.36931913655228</v>
      </c>
      <c r="D3" s="218" t="s">
        <v>217</v>
      </c>
      <c r="E3" s="173">
        <v>72.09364765301052</v>
      </c>
      <c r="H3" s="218" t="s">
        <v>217</v>
      </c>
      <c r="I3" s="173">
        <v>11.004689070276518</v>
      </c>
      <c r="K3">
        <v>13.831451213013956</v>
      </c>
      <c r="L3">
        <v>72.64342335228903</v>
      </c>
      <c r="M3">
        <v>11.315185211045375</v>
      </c>
    </row>
    <row r="4" spans="1:9" ht="12.75">
      <c r="A4" s="218" t="s">
        <v>218</v>
      </c>
      <c r="B4" s="173">
        <v>13.41461049142943</v>
      </c>
      <c r="D4" s="218" t="s">
        <v>218</v>
      </c>
      <c r="E4" s="173">
        <v>71.92852764983135</v>
      </c>
      <c r="H4" s="218" t="s">
        <v>218</v>
      </c>
      <c r="I4" s="173">
        <v>11.084747852060888</v>
      </c>
    </row>
    <row r="5" spans="1:9" ht="12.75">
      <c r="A5" s="218" t="s">
        <v>220</v>
      </c>
      <c r="B5" s="173">
        <v>13.3214851495459</v>
      </c>
      <c r="D5" s="218" t="s">
        <v>220</v>
      </c>
      <c r="E5" s="173">
        <v>71.78446698682531</v>
      </c>
      <c r="H5" s="218" t="s">
        <v>220</v>
      </c>
      <c r="I5" s="173">
        <v>11.021000355498034</v>
      </c>
    </row>
    <row r="6" spans="1:9" ht="12.75">
      <c r="A6" s="218" t="s">
        <v>225</v>
      </c>
      <c r="B6" s="202">
        <f>'opr-30.09.11'!N9</f>
        <v>13.173151728969884</v>
      </c>
      <c r="D6" s="218" t="s">
        <v>225</v>
      </c>
      <c r="E6" s="202">
        <f>'opr-30.09.11'!J9</f>
        <v>71.07584340196578</v>
      </c>
      <c r="H6" s="218" t="s">
        <v>225</v>
      </c>
      <c r="I6" s="202">
        <f>'opr-30.09.11'!M9</f>
        <v>10.96518088630957</v>
      </c>
    </row>
    <row r="7" spans="1:9" ht="12.75">
      <c r="A7" s="218"/>
      <c r="B7" s="202"/>
      <c r="D7" s="218"/>
      <c r="E7" s="202"/>
      <c r="H7" s="218"/>
      <c r="I7" s="202"/>
    </row>
    <row r="8" spans="1:9" ht="12.75">
      <c r="A8" s="203"/>
      <c r="B8" s="204"/>
      <c r="D8" s="203"/>
      <c r="E8" s="204"/>
      <c r="H8" s="203"/>
      <c r="I8" s="204"/>
    </row>
    <row r="9" ht="18">
      <c r="A9" s="197" t="s">
        <v>221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3" r:id="rId2"/>
  <colBreaks count="1" manualBreakCount="1">
    <brk id="19" min="8" max="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60" zoomScalePageLayoutView="0" workbookViewId="0" topLeftCell="A17">
      <selection activeCell="R36" sqref="R36"/>
    </sheetView>
  </sheetViews>
  <sheetFormatPr defaultColWidth="9.140625" defaultRowHeight="12.75"/>
  <cols>
    <col min="1" max="1" width="18.7109375" style="0" customWidth="1"/>
    <col min="2" max="2" width="9.00390625" style="0" customWidth="1"/>
    <col min="3" max="4" width="9.7109375" style="0" customWidth="1"/>
    <col min="6" max="6" width="2.28125" style="0" customWidth="1"/>
    <col min="7" max="7" width="18.7109375" style="0" customWidth="1"/>
    <col min="8" max="11" width="9.7109375" style="0" customWidth="1"/>
    <col min="12" max="12" width="2.8515625" style="0" customWidth="1"/>
    <col min="13" max="13" width="18.7109375" style="0" customWidth="1"/>
    <col min="14" max="14" width="10.28125" style="0" customWidth="1"/>
    <col min="15" max="15" width="9.421875" style="0" customWidth="1"/>
    <col min="16" max="16" width="9.7109375" style="0" customWidth="1"/>
    <col min="17" max="17" width="10.140625" style="0" customWidth="1"/>
  </cols>
  <sheetData>
    <row r="1" spans="2:14" ht="12.75">
      <c r="B1" s="201" t="s">
        <v>155</v>
      </c>
      <c r="H1" s="201" t="s">
        <v>156</v>
      </c>
      <c r="N1" s="201" t="s">
        <v>157</v>
      </c>
    </row>
    <row r="2" spans="1:14" ht="15">
      <c r="A2" s="29" t="s">
        <v>1</v>
      </c>
      <c r="B2" s="173">
        <f>'opr-30.09.11'!J9</f>
        <v>71.07584340196578</v>
      </c>
      <c r="G2" s="29" t="s">
        <v>1</v>
      </c>
      <c r="H2" s="173">
        <f>'opr-30.09.11'!M9</f>
        <v>10.96518088630957</v>
      </c>
      <c r="M2" s="29" t="s">
        <v>1</v>
      </c>
      <c r="N2" s="173">
        <f>'opr-30.09.11'!N9</f>
        <v>13.173151728969884</v>
      </c>
    </row>
    <row r="3" spans="1:14" ht="15">
      <c r="A3" s="29" t="s">
        <v>87</v>
      </c>
      <c r="B3" s="173">
        <f>'opr-30.09.11'!J10</f>
        <v>9.990924084855228</v>
      </c>
      <c r="G3" s="29" t="s">
        <v>87</v>
      </c>
      <c r="H3" s="173">
        <f>'opr-30.09.11'!M10</f>
        <v>19.77768564364349</v>
      </c>
      <c r="M3" s="29" t="s">
        <v>87</v>
      </c>
      <c r="N3" s="173">
        <f>'opr-30.09.11'!N10</f>
        <v>19.4182005995343</v>
      </c>
    </row>
    <row r="4" spans="1:14" ht="15">
      <c r="A4" s="29" t="s">
        <v>13</v>
      </c>
      <c r="B4" s="173">
        <f>'opr-30.09.11'!J11</f>
        <v>3.784646109100995</v>
      </c>
      <c r="G4" s="29" t="s">
        <v>13</v>
      </c>
      <c r="H4" s="173">
        <f>'opr-30.09.11'!M11</f>
        <v>16.83642489269839</v>
      </c>
      <c r="M4" s="29" t="s">
        <v>13</v>
      </c>
      <c r="N4" s="173">
        <f>'opr-30.09.11'!N11</f>
        <v>16.35700999702111</v>
      </c>
    </row>
    <row r="5" spans="1:14" ht="15">
      <c r="A5" s="29" t="s">
        <v>79</v>
      </c>
      <c r="B5" s="173">
        <f>'opr-30.09.11'!J13</f>
        <v>4.079650123246035</v>
      </c>
      <c r="G5" s="29" t="s">
        <v>125</v>
      </c>
      <c r="H5" s="173">
        <f>'opr-30.09.11'!M12</f>
        <v>16.596624929688637</v>
      </c>
      <c r="M5" s="29" t="s">
        <v>125</v>
      </c>
      <c r="N5" s="173">
        <f>'opr-30.09.11'!N12</f>
        <v>15.987001571739832</v>
      </c>
    </row>
    <row r="6" spans="1:14" ht="15">
      <c r="A6" s="29" t="s">
        <v>2</v>
      </c>
      <c r="B6" s="173">
        <f>'opr-30.09.11'!J16</f>
        <v>10.344820236994403</v>
      </c>
      <c r="G6" s="29" t="s">
        <v>79</v>
      </c>
      <c r="H6" s="173">
        <f>'opr-30.09.11'!M13</f>
        <v>10.161539686655102</v>
      </c>
      <c r="M6" s="29" t="s">
        <v>79</v>
      </c>
      <c r="N6" s="173">
        <f>'opr-30.09.11'!N13</f>
        <v>9.93814113700861</v>
      </c>
    </row>
    <row r="7" spans="1:14" ht="15">
      <c r="A7" s="199" t="s">
        <v>154</v>
      </c>
      <c r="B7" s="173">
        <f>'opr-30.09.11'!J18+'opr-30.09.11'!J19</f>
        <v>0.7241160438375557</v>
      </c>
      <c r="G7" s="29" t="s">
        <v>75</v>
      </c>
      <c r="H7" s="173">
        <f>'opr-30.09.11'!M14</f>
        <v>11.467208059708724</v>
      </c>
      <c r="M7" s="29" t="s">
        <v>75</v>
      </c>
      <c r="N7" s="173">
        <f>'opr-30.09.11'!N14</f>
        <v>11.045997246469698</v>
      </c>
    </row>
    <row r="8" spans="7:14" ht="15">
      <c r="G8" s="29" t="s">
        <v>76</v>
      </c>
      <c r="H8" s="173">
        <f>'opr-30.09.11'!M15</f>
        <v>6.844462233011049</v>
      </c>
      <c r="M8" s="29" t="s">
        <v>76</v>
      </c>
      <c r="N8" s="173">
        <f>'opr-30.09.11'!N15</f>
        <v>6.593053041833993</v>
      </c>
    </row>
    <row r="9" spans="7:14" ht="15">
      <c r="G9" s="29" t="s">
        <v>2</v>
      </c>
      <c r="H9" s="173">
        <f>'opr-30.09.11'!M16</f>
        <v>0.6401529419913848</v>
      </c>
      <c r="M9" s="29" t="s">
        <v>2</v>
      </c>
      <c r="N9" s="173">
        <f>'opr-30.09.11'!N16</f>
        <v>0.9966225187408483</v>
      </c>
    </row>
    <row r="10" spans="7:14" ht="15">
      <c r="G10" s="199" t="s">
        <v>154</v>
      </c>
      <c r="H10" s="173">
        <f>'opr-30.09.11'!M32</f>
        <v>6.7107207262936495</v>
      </c>
      <c r="M10" s="199" t="s">
        <v>154</v>
      </c>
      <c r="N10" s="173">
        <f>'opr-30.09.11'!N32</f>
        <v>6.490822158681722</v>
      </c>
    </row>
    <row r="12" ht="15">
      <c r="G12" s="200"/>
    </row>
    <row r="13" spans="1:7" ht="18">
      <c r="A13" s="197" t="s">
        <v>222</v>
      </c>
      <c r="G13" s="200"/>
    </row>
    <row r="14" ht="15">
      <c r="G14" s="200"/>
    </row>
    <row r="39" spans="1:17" ht="50.25" customHeight="1">
      <c r="A39" s="547" t="s">
        <v>239</v>
      </c>
      <c r="B39" s="547"/>
      <c r="C39" s="547"/>
      <c r="D39" s="547"/>
      <c r="E39" s="547"/>
      <c r="F39" s="219"/>
      <c r="G39" s="547" t="s">
        <v>240</v>
      </c>
      <c r="H39" s="547"/>
      <c r="I39" s="547"/>
      <c r="J39" s="547"/>
      <c r="K39" s="547"/>
      <c r="L39" s="220"/>
      <c r="M39" s="547" t="s">
        <v>241</v>
      </c>
      <c r="N39" s="547"/>
      <c r="O39" s="547"/>
      <c r="P39" s="547"/>
      <c r="Q39" s="547"/>
    </row>
  </sheetData>
  <sheetProtection/>
  <mergeCells count="3">
    <mergeCell ref="A39:E39"/>
    <mergeCell ref="G39:K39"/>
    <mergeCell ref="M39:Q3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1" r:id="rId2"/>
  <colBreaks count="1" manualBreakCount="1">
    <brk id="1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8515625" style="0" bestFit="1" customWidth="1"/>
    <col min="5" max="5" width="10.7109375" style="0" bestFit="1" customWidth="1"/>
    <col min="6" max="7" width="9.28125" style="0" bestFit="1" customWidth="1"/>
    <col min="8" max="8" width="9.7109375" style="0" bestFit="1" customWidth="1"/>
    <col min="9" max="13" width="10.8515625" style="0" bestFit="1" customWidth="1"/>
    <col min="14" max="14" width="12.140625" style="0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231" t="s">
        <v>242</v>
      </c>
    </row>
    <row r="2" ht="13.5" thickBot="1"/>
    <row r="3" spans="1:14" s="317" customFormat="1" ht="18" customHeight="1">
      <c r="A3" s="454" t="s">
        <v>19</v>
      </c>
      <c r="B3" s="457" t="s">
        <v>20</v>
      </c>
      <c r="C3" s="550" t="s">
        <v>149</v>
      </c>
      <c r="D3" s="551"/>
      <c r="E3" s="552"/>
      <c r="F3" s="550" t="s">
        <v>148</v>
      </c>
      <c r="G3" s="551"/>
      <c r="H3" s="552"/>
      <c r="I3" s="550" t="s">
        <v>150</v>
      </c>
      <c r="J3" s="551"/>
      <c r="K3" s="552"/>
      <c r="L3" s="550" t="s">
        <v>57</v>
      </c>
      <c r="M3" s="551"/>
      <c r="N3" s="552"/>
    </row>
    <row r="4" spans="1:14" s="317" customFormat="1" ht="19.5" customHeight="1" thickBot="1">
      <c r="A4" s="456"/>
      <c r="B4" s="459"/>
      <c r="C4" s="318" t="s">
        <v>103</v>
      </c>
      <c r="D4" s="319" t="s">
        <v>104</v>
      </c>
      <c r="E4" s="320" t="s">
        <v>47</v>
      </c>
      <c r="F4" s="318" t="s">
        <v>103</v>
      </c>
      <c r="G4" s="319" t="s">
        <v>104</v>
      </c>
      <c r="H4" s="320" t="s">
        <v>47</v>
      </c>
      <c r="I4" s="318" t="s">
        <v>103</v>
      </c>
      <c r="J4" s="319" t="s">
        <v>104</v>
      </c>
      <c r="K4" s="320" t="s">
        <v>47</v>
      </c>
      <c r="L4" s="318" t="s">
        <v>103</v>
      </c>
      <c r="M4" s="319" t="s">
        <v>104</v>
      </c>
      <c r="N4" s="320" t="s">
        <v>47</v>
      </c>
    </row>
    <row r="5" spans="1:20" ht="18" customHeight="1">
      <c r="A5" s="306">
        <v>1</v>
      </c>
      <c r="B5" s="307" t="s">
        <v>183</v>
      </c>
      <c r="C5" s="308">
        <f>'LL30.09.11'!Q9</f>
        <v>9272</v>
      </c>
      <c r="D5" s="309">
        <f>'LL30.09.11'!R9</f>
        <v>6965</v>
      </c>
      <c r="E5" s="310">
        <f>SUM(C5:D5)</f>
        <v>16237</v>
      </c>
      <c r="F5" s="308">
        <f>'WLL30.09.11'!V9+'WLL30.09.11'!Y9</f>
        <v>3494</v>
      </c>
      <c r="G5" s="309">
        <f>'WLL30.09.11'!W9+'WLL30.09.11'!Z9</f>
        <v>4654</v>
      </c>
      <c r="H5" s="310">
        <f>SUM(F5:G5)</f>
        <v>8148</v>
      </c>
      <c r="I5" s="308">
        <f>'M30.09.11'!AE9</f>
        <v>104354</v>
      </c>
      <c r="J5" s="309">
        <f>'M30.09.11'!AF9</f>
        <v>82952</v>
      </c>
      <c r="K5" s="310">
        <f>SUM(I5:J5)</f>
        <v>187306</v>
      </c>
      <c r="L5" s="308">
        <f>I5+F5+C5</f>
        <v>117120</v>
      </c>
      <c r="M5" s="309">
        <f>J5+G5+D5</f>
        <v>94571</v>
      </c>
      <c r="N5" s="310">
        <f>SUM(L5:M5)</f>
        <v>211691</v>
      </c>
      <c r="P5">
        <v>38420</v>
      </c>
      <c r="Q5">
        <v>34801</v>
      </c>
      <c r="S5" s="96">
        <f>I5-P5</f>
        <v>65934</v>
      </c>
      <c r="T5" s="96">
        <f>J5-Q5</f>
        <v>48151</v>
      </c>
    </row>
    <row r="6" spans="1:20" ht="18" customHeight="1">
      <c r="A6" s="302">
        <v>2</v>
      </c>
      <c r="B6" s="303" t="s">
        <v>22</v>
      </c>
      <c r="C6" s="311">
        <f>'LL30.09.11'!Q10</f>
        <v>1288308</v>
      </c>
      <c r="D6" s="312">
        <f>'LL30.09.11'!R10</f>
        <v>684248</v>
      </c>
      <c r="E6" s="313">
        <f aca="true" t="shared" si="0" ref="E6:E30">SUM(C6:D6)</f>
        <v>1972556</v>
      </c>
      <c r="F6" s="311">
        <f>'WLL30.09.11'!V10+'WLL30.09.11'!Y10</f>
        <v>42039</v>
      </c>
      <c r="G6" s="312">
        <f>'WLL30.09.11'!W10+'WLL30.09.11'!Z10</f>
        <v>215803</v>
      </c>
      <c r="H6" s="313">
        <f aca="true" t="shared" si="1" ref="H6:H30">SUM(F6:G6)</f>
        <v>257842</v>
      </c>
      <c r="I6" s="311">
        <f>'M30.09.11'!AE10</f>
        <v>4040505</v>
      </c>
      <c r="J6" s="312">
        <f>'M30.09.11'!AF10</f>
        <v>4588392</v>
      </c>
      <c r="K6" s="313">
        <f aca="true" t="shared" si="2" ref="K6:K30">SUM(I6:J6)</f>
        <v>8628897</v>
      </c>
      <c r="L6" s="311">
        <f aca="true" t="shared" si="3" ref="L6:L30">I6+F6+C6</f>
        <v>5370852</v>
      </c>
      <c r="M6" s="312">
        <f aca="true" t="shared" si="4" ref="M6:M30">J6+G6+D6</f>
        <v>5488443</v>
      </c>
      <c r="N6" s="313">
        <f aca="true" t="shared" si="5" ref="N6:N30">SUM(L6:M6)</f>
        <v>10859295</v>
      </c>
      <c r="P6">
        <v>1842777</v>
      </c>
      <c r="Q6">
        <v>1307291</v>
      </c>
      <c r="S6" s="96">
        <f aca="true" t="shared" si="6" ref="S6:S30">I6-P6</f>
        <v>2197728</v>
      </c>
      <c r="T6" s="96">
        <f aca="true" t="shared" si="7" ref="T6:T30">J6-Q6</f>
        <v>3281101</v>
      </c>
    </row>
    <row r="7" spans="1:20" ht="18" customHeight="1">
      <c r="A7" s="302">
        <v>3</v>
      </c>
      <c r="B7" s="303" t="s">
        <v>23</v>
      </c>
      <c r="C7" s="311">
        <f>'LL30.09.11'!Q11</f>
        <v>190280</v>
      </c>
      <c r="D7" s="312">
        <f>'LL30.09.11'!R11</f>
        <v>59438</v>
      </c>
      <c r="E7" s="313">
        <f t="shared" si="0"/>
        <v>249718</v>
      </c>
      <c r="F7" s="311">
        <f>'WLL30.09.11'!V11+'WLL30.09.11'!Y11</f>
        <v>5585</v>
      </c>
      <c r="G7" s="312">
        <f>'WLL30.09.11'!W11+'WLL30.09.11'!Z11</f>
        <v>103130</v>
      </c>
      <c r="H7" s="313">
        <f t="shared" si="1"/>
        <v>108715</v>
      </c>
      <c r="I7" s="311">
        <f>'M30.09.11'!AE11</f>
        <v>966918</v>
      </c>
      <c r="J7" s="312">
        <f>'M30.09.11'!AF11</f>
        <v>447924</v>
      </c>
      <c r="K7" s="313">
        <f t="shared" si="2"/>
        <v>1414842</v>
      </c>
      <c r="L7" s="311">
        <f t="shared" si="3"/>
        <v>1162783</v>
      </c>
      <c r="M7" s="312">
        <f t="shared" si="4"/>
        <v>610492</v>
      </c>
      <c r="N7" s="313">
        <f t="shared" si="5"/>
        <v>1773275</v>
      </c>
      <c r="P7">
        <v>634269</v>
      </c>
      <c r="Q7">
        <v>236600</v>
      </c>
      <c r="S7" s="96">
        <f t="shared" si="6"/>
        <v>332649</v>
      </c>
      <c r="T7" s="96">
        <f t="shared" si="7"/>
        <v>211324</v>
      </c>
    </row>
    <row r="8" spans="1:20" ht="18" customHeight="1">
      <c r="A8" s="302">
        <v>4</v>
      </c>
      <c r="B8" s="303" t="s">
        <v>24</v>
      </c>
      <c r="C8" s="311">
        <f>'LL30.09.11'!Q12</f>
        <v>214209</v>
      </c>
      <c r="D8" s="312">
        <f>'LL30.09.11'!R12</f>
        <v>163958</v>
      </c>
      <c r="E8" s="313">
        <f t="shared" si="0"/>
        <v>378167</v>
      </c>
      <c r="F8" s="311">
        <f>'WLL30.09.11'!V12+'WLL30.09.11'!Y12</f>
        <v>17856</v>
      </c>
      <c r="G8" s="312">
        <f>'WLL30.09.11'!W12+'WLL30.09.11'!Z12</f>
        <v>266285</v>
      </c>
      <c r="H8" s="313">
        <f t="shared" si="1"/>
        <v>284141</v>
      </c>
      <c r="I8" s="311">
        <f>'M30.09.11'!AE12</f>
        <v>2776600</v>
      </c>
      <c r="J8" s="312">
        <f>'M30.09.11'!AF12</f>
        <v>1328946</v>
      </c>
      <c r="K8" s="313">
        <f t="shared" si="2"/>
        <v>4105546</v>
      </c>
      <c r="L8" s="311">
        <f t="shared" si="3"/>
        <v>3008665</v>
      </c>
      <c r="M8" s="312">
        <f t="shared" si="4"/>
        <v>1759189</v>
      </c>
      <c r="N8" s="313">
        <f t="shared" si="5"/>
        <v>4767854</v>
      </c>
      <c r="P8">
        <v>1291450</v>
      </c>
      <c r="Q8">
        <v>655526</v>
      </c>
      <c r="S8" s="96">
        <f t="shared" si="6"/>
        <v>1485150</v>
      </c>
      <c r="T8" s="96">
        <f t="shared" si="7"/>
        <v>673420</v>
      </c>
    </row>
    <row r="9" spans="1:20" ht="18" customHeight="1">
      <c r="A9" s="302">
        <v>5</v>
      </c>
      <c r="B9" s="303" t="s">
        <v>25</v>
      </c>
      <c r="C9" s="311">
        <f>'LL30.09.11'!Q13</f>
        <v>123872</v>
      </c>
      <c r="D9" s="312">
        <f>'LL30.09.11'!R13</f>
        <v>21210</v>
      </c>
      <c r="E9" s="313">
        <f t="shared" si="0"/>
        <v>145082</v>
      </c>
      <c r="F9" s="311">
        <f>'WLL30.09.11'!V13+'WLL30.09.11'!Y13</f>
        <v>40640</v>
      </c>
      <c r="G9" s="312">
        <f>'WLL30.09.11'!W13+'WLL30.09.11'!Z13</f>
        <v>99427</v>
      </c>
      <c r="H9" s="313">
        <f t="shared" si="1"/>
        <v>140067</v>
      </c>
      <c r="I9" s="311">
        <f>'M30.09.11'!AE13</f>
        <v>833108</v>
      </c>
      <c r="J9" s="312">
        <f>'M30.09.11'!AF13</f>
        <v>412822</v>
      </c>
      <c r="K9" s="313">
        <f t="shared" si="2"/>
        <v>1245930</v>
      </c>
      <c r="L9" s="311">
        <f t="shared" si="3"/>
        <v>997620</v>
      </c>
      <c r="M9" s="312">
        <f t="shared" si="4"/>
        <v>533459</v>
      </c>
      <c r="N9" s="313">
        <f t="shared" si="5"/>
        <v>1531079</v>
      </c>
      <c r="P9">
        <v>596902</v>
      </c>
      <c r="Q9">
        <v>182644</v>
      </c>
      <c r="S9" s="96">
        <f t="shared" si="6"/>
        <v>236206</v>
      </c>
      <c r="T9" s="96">
        <f t="shared" si="7"/>
        <v>230178</v>
      </c>
    </row>
    <row r="10" spans="1:20" ht="18" customHeight="1">
      <c r="A10" s="302">
        <v>6</v>
      </c>
      <c r="B10" s="303" t="s">
        <v>26</v>
      </c>
      <c r="C10" s="311">
        <f>'LL30.09.11'!Q14</f>
        <v>1250549</v>
      </c>
      <c r="D10" s="312">
        <f>'LL30.09.11'!R14</f>
        <v>403982</v>
      </c>
      <c r="E10" s="313">
        <f t="shared" si="0"/>
        <v>1654531</v>
      </c>
      <c r="F10" s="311">
        <f>'WLL30.09.11'!V14+'WLL30.09.11'!Y14</f>
        <v>74516</v>
      </c>
      <c r="G10" s="312">
        <f>'WLL30.09.11'!W14+'WLL30.09.11'!Z14</f>
        <v>189738</v>
      </c>
      <c r="H10" s="313">
        <f t="shared" si="1"/>
        <v>264254</v>
      </c>
      <c r="I10" s="311">
        <f>'M30.09.11'!AE14</f>
        <v>2484157</v>
      </c>
      <c r="J10" s="312">
        <f>'M30.09.11'!AF14</f>
        <v>1337620</v>
      </c>
      <c r="K10" s="313">
        <f t="shared" si="2"/>
        <v>3821777</v>
      </c>
      <c r="L10" s="311">
        <f t="shared" si="3"/>
        <v>3809222</v>
      </c>
      <c r="M10" s="312">
        <f t="shared" si="4"/>
        <v>1931340</v>
      </c>
      <c r="N10" s="313">
        <f t="shared" si="5"/>
        <v>5740562</v>
      </c>
      <c r="P10">
        <v>1552510</v>
      </c>
      <c r="Q10">
        <v>835360</v>
      </c>
      <c r="S10" s="96">
        <f t="shared" si="6"/>
        <v>931647</v>
      </c>
      <c r="T10" s="96">
        <f t="shared" si="7"/>
        <v>502260</v>
      </c>
    </row>
    <row r="11" spans="1:20" ht="18" customHeight="1">
      <c r="A11" s="302">
        <v>7</v>
      </c>
      <c r="B11" s="303" t="s">
        <v>27</v>
      </c>
      <c r="C11" s="311">
        <f>'LL30.09.11'!Q15</f>
        <v>373477</v>
      </c>
      <c r="D11" s="312">
        <f>'LL30.09.11'!R15</f>
        <v>201102</v>
      </c>
      <c r="E11" s="313">
        <f t="shared" si="0"/>
        <v>574579</v>
      </c>
      <c r="F11" s="311">
        <f>'WLL30.09.11'!V15+'WLL30.09.11'!Y15</f>
        <v>12174</v>
      </c>
      <c r="G11" s="312">
        <f>'WLL30.09.11'!W15+'WLL30.09.11'!Z15</f>
        <v>48769</v>
      </c>
      <c r="H11" s="313">
        <f t="shared" si="1"/>
        <v>60943</v>
      </c>
      <c r="I11" s="311">
        <f>'M30.09.11'!AE15</f>
        <v>1071834</v>
      </c>
      <c r="J11" s="312">
        <f>'M30.09.11'!AF15</f>
        <v>1864292</v>
      </c>
      <c r="K11" s="313">
        <f t="shared" si="2"/>
        <v>2936126</v>
      </c>
      <c r="L11" s="311">
        <f t="shared" si="3"/>
        <v>1457485</v>
      </c>
      <c r="M11" s="312">
        <f t="shared" si="4"/>
        <v>2114163</v>
      </c>
      <c r="N11" s="313">
        <f t="shared" si="5"/>
        <v>3571648</v>
      </c>
      <c r="P11">
        <v>664381</v>
      </c>
      <c r="Q11">
        <v>964197</v>
      </c>
      <c r="S11" s="96">
        <f t="shared" si="6"/>
        <v>407453</v>
      </c>
      <c r="T11" s="96">
        <f t="shared" si="7"/>
        <v>900095</v>
      </c>
    </row>
    <row r="12" spans="1:20" ht="18" customHeight="1">
      <c r="A12" s="302">
        <v>8</v>
      </c>
      <c r="B12" s="303" t="s">
        <v>28</v>
      </c>
      <c r="C12" s="311">
        <f>'LL30.09.11'!Q16</f>
        <v>63894</v>
      </c>
      <c r="D12" s="312">
        <f>'LL30.09.11'!R16</f>
        <v>254105</v>
      </c>
      <c r="E12" s="313">
        <f t="shared" si="0"/>
        <v>317999</v>
      </c>
      <c r="F12" s="311">
        <f>'WLL30.09.11'!V16+'WLL30.09.11'!Y16</f>
        <v>4436</v>
      </c>
      <c r="G12" s="312">
        <f>'WLL30.09.11'!W16+'WLL30.09.11'!Z16</f>
        <v>66094</v>
      </c>
      <c r="H12" s="313">
        <f t="shared" si="1"/>
        <v>70530</v>
      </c>
      <c r="I12" s="311">
        <f>'M30.09.11'!AE16</f>
        <v>656288</v>
      </c>
      <c r="J12" s="312">
        <f>'M30.09.11'!AF16</f>
        <v>995977</v>
      </c>
      <c r="K12" s="313">
        <f t="shared" si="2"/>
        <v>1652265</v>
      </c>
      <c r="L12" s="311">
        <f t="shared" si="3"/>
        <v>724618</v>
      </c>
      <c r="M12" s="312">
        <f t="shared" si="4"/>
        <v>1316176</v>
      </c>
      <c r="N12" s="313">
        <f t="shared" si="5"/>
        <v>2040794</v>
      </c>
      <c r="P12">
        <v>286543</v>
      </c>
      <c r="Q12">
        <v>512573</v>
      </c>
      <c r="S12" s="96">
        <f t="shared" si="6"/>
        <v>369745</v>
      </c>
      <c r="T12" s="96">
        <f t="shared" si="7"/>
        <v>483404</v>
      </c>
    </row>
    <row r="13" spans="1:20" ht="18" customHeight="1">
      <c r="A13" s="302">
        <v>9</v>
      </c>
      <c r="B13" s="303" t="s">
        <v>29</v>
      </c>
      <c r="C13" s="311">
        <f>'LL30.09.11'!Q17</f>
        <v>171126</v>
      </c>
      <c r="D13" s="312">
        <f>'LL30.09.11'!R17</f>
        <v>41448</v>
      </c>
      <c r="E13" s="313">
        <f t="shared" si="0"/>
        <v>212574</v>
      </c>
      <c r="F13" s="311">
        <f>'WLL30.09.11'!V17+'WLL30.09.11'!Y17</f>
        <v>40610</v>
      </c>
      <c r="G13" s="312">
        <f>'WLL30.09.11'!W17+'WLL30.09.11'!Z17</f>
        <v>38941</v>
      </c>
      <c r="H13" s="313">
        <f t="shared" si="1"/>
        <v>79551</v>
      </c>
      <c r="I13" s="311">
        <f>'M30.09.11'!AE17</f>
        <v>787842</v>
      </c>
      <c r="J13" s="312">
        <f>'M30.09.11'!AF17</f>
        <v>82606</v>
      </c>
      <c r="K13" s="313">
        <f t="shared" si="2"/>
        <v>870448</v>
      </c>
      <c r="L13" s="311">
        <f t="shared" si="3"/>
        <v>999578</v>
      </c>
      <c r="M13" s="312">
        <f t="shared" si="4"/>
        <v>162995</v>
      </c>
      <c r="N13" s="313">
        <f t="shared" si="5"/>
        <v>1162573</v>
      </c>
      <c r="P13">
        <v>757199</v>
      </c>
      <c r="Q13">
        <v>74887</v>
      </c>
      <c r="S13" s="96">
        <f t="shared" si="6"/>
        <v>30643</v>
      </c>
      <c r="T13" s="96">
        <f t="shared" si="7"/>
        <v>7719</v>
      </c>
    </row>
    <row r="14" spans="1:20" ht="18" customHeight="1">
      <c r="A14" s="302">
        <v>10</v>
      </c>
      <c r="B14" s="303" t="s">
        <v>30</v>
      </c>
      <c r="C14" s="311">
        <f>'LL30.09.11'!Q18</f>
        <v>188515</v>
      </c>
      <c r="D14" s="312">
        <f>'LL30.09.11'!R18</f>
        <v>27970</v>
      </c>
      <c r="E14" s="313">
        <f t="shared" si="0"/>
        <v>216485</v>
      </c>
      <c r="F14" s="311">
        <f>'WLL30.09.11'!V18+'WLL30.09.11'!Y18</f>
        <v>19707</v>
      </c>
      <c r="G14" s="312">
        <f>'WLL30.09.11'!W18+'WLL30.09.11'!Z18</f>
        <v>90971</v>
      </c>
      <c r="H14" s="313">
        <f t="shared" si="1"/>
        <v>110678</v>
      </c>
      <c r="I14" s="311">
        <f>'M30.09.11'!AE18</f>
        <v>1132151</v>
      </c>
      <c r="J14" s="312">
        <f>'M30.09.11'!AF18</f>
        <v>451833</v>
      </c>
      <c r="K14" s="313">
        <f t="shared" si="2"/>
        <v>1583984</v>
      </c>
      <c r="L14" s="311">
        <f t="shared" si="3"/>
        <v>1340373</v>
      </c>
      <c r="M14" s="312">
        <f t="shared" si="4"/>
        <v>570774</v>
      </c>
      <c r="N14" s="313">
        <f t="shared" si="5"/>
        <v>1911147</v>
      </c>
      <c r="P14">
        <v>561480</v>
      </c>
      <c r="Q14">
        <v>183042</v>
      </c>
      <c r="S14" s="96">
        <f t="shared" si="6"/>
        <v>570671</v>
      </c>
      <c r="T14" s="96">
        <f t="shared" si="7"/>
        <v>268791</v>
      </c>
    </row>
    <row r="15" spans="1:20" ht="18" customHeight="1">
      <c r="A15" s="302">
        <v>11</v>
      </c>
      <c r="B15" s="303" t="s">
        <v>31</v>
      </c>
      <c r="C15" s="311">
        <f>'LL30.09.11'!Q19</f>
        <v>1492570</v>
      </c>
      <c r="D15" s="312">
        <f>'LL30.09.11'!R19</f>
        <v>512188</v>
      </c>
      <c r="E15" s="313">
        <f t="shared" si="0"/>
        <v>2004758</v>
      </c>
      <c r="F15" s="311">
        <f>'WLL30.09.11'!V19+'WLL30.09.11'!Y19</f>
        <v>78595</v>
      </c>
      <c r="G15" s="312">
        <f>'WLL30.09.11'!W19+'WLL30.09.11'!Z19</f>
        <v>354447</v>
      </c>
      <c r="H15" s="313">
        <f t="shared" si="1"/>
        <v>433042</v>
      </c>
      <c r="I15" s="311">
        <f>'M30.09.11'!AE19</f>
        <v>5107629</v>
      </c>
      <c r="J15" s="312">
        <f>'M30.09.11'!AF19</f>
        <v>759067</v>
      </c>
      <c r="K15" s="313">
        <f t="shared" si="2"/>
        <v>5866696</v>
      </c>
      <c r="L15" s="311">
        <f t="shared" si="3"/>
        <v>6678794</v>
      </c>
      <c r="M15" s="312">
        <f t="shared" si="4"/>
        <v>1625702</v>
      </c>
      <c r="N15" s="313">
        <f t="shared" si="5"/>
        <v>8304496</v>
      </c>
      <c r="P15">
        <v>2042919</v>
      </c>
      <c r="Q15">
        <v>275618</v>
      </c>
      <c r="S15" s="96">
        <f t="shared" si="6"/>
        <v>3064710</v>
      </c>
      <c r="T15" s="96">
        <f t="shared" si="7"/>
        <v>483449</v>
      </c>
    </row>
    <row r="16" spans="1:20" ht="18" customHeight="1">
      <c r="A16" s="302">
        <v>12</v>
      </c>
      <c r="B16" s="303" t="s">
        <v>32</v>
      </c>
      <c r="C16" s="311">
        <f>'LL30.09.11'!Q20</f>
        <v>950015</v>
      </c>
      <c r="D16" s="312">
        <f>'LL30.09.11'!R20</f>
        <v>2182950</v>
      </c>
      <c r="E16" s="313">
        <f t="shared" si="0"/>
        <v>3132965</v>
      </c>
      <c r="F16" s="311">
        <f>'WLL30.09.11'!V20+'WLL30.09.11'!Y20</f>
        <v>52813</v>
      </c>
      <c r="G16" s="312">
        <f>'WLL30.09.11'!W20+'WLL30.09.11'!Z20</f>
        <v>320258</v>
      </c>
      <c r="H16" s="313">
        <f t="shared" si="1"/>
        <v>373071</v>
      </c>
      <c r="I16" s="311">
        <f>'M30.09.11'!AE20</f>
        <v>3592145</v>
      </c>
      <c r="J16" s="312">
        <f>'M30.09.11'!AF20</f>
        <v>2495265</v>
      </c>
      <c r="K16" s="313">
        <f t="shared" si="2"/>
        <v>6087410</v>
      </c>
      <c r="L16" s="311">
        <f t="shared" si="3"/>
        <v>4594973</v>
      </c>
      <c r="M16" s="312">
        <f t="shared" si="4"/>
        <v>4998473</v>
      </c>
      <c r="N16" s="313">
        <f t="shared" si="5"/>
        <v>9593446</v>
      </c>
      <c r="P16">
        <v>1417760</v>
      </c>
      <c r="Q16">
        <v>1097569</v>
      </c>
      <c r="S16" s="96">
        <f t="shared" si="6"/>
        <v>2174385</v>
      </c>
      <c r="T16" s="96">
        <f t="shared" si="7"/>
        <v>1397696</v>
      </c>
    </row>
    <row r="17" spans="1:20" ht="18" customHeight="1">
      <c r="A17" s="302">
        <v>13</v>
      </c>
      <c r="B17" s="303" t="s">
        <v>33</v>
      </c>
      <c r="C17" s="311">
        <f>'LL30.09.11'!Q21</f>
        <v>575299</v>
      </c>
      <c r="D17" s="312">
        <f>'LL30.09.11'!R21</f>
        <v>149961</v>
      </c>
      <c r="E17" s="313">
        <f t="shared" si="0"/>
        <v>725260</v>
      </c>
      <c r="F17" s="311">
        <f>'WLL30.09.11'!V21+'WLL30.09.11'!Y21</f>
        <v>62791</v>
      </c>
      <c r="G17" s="312">
        <f>'WLL30.09.11'!W21+'WLL30.09.11'!Z21</f>
        <v>313997</v>
      </c>
      <c r="H17" s="313">
        <f t="shared" si="1"/>
        <v>376788</v>
      </c>
      <c r="I17" s="311">
        <f>'M30.09.11'!AE21</f>
        <v>2127629</v>
      </c>
      <c r="J17" s="312">
        <f>'M30.09.11'!AF21</f>
        <v>924570</v>
      </c>
      <c r="K17" s="313">
        <f t="shared" si="2"/>
        <v>3052199</v>
      </c>
      <c r="L17" s="311">
        <f t="shared" si="3"/>
        <v>2765719</v>
      </c>
      <c r="M17" s="312">
        <f t="shared" si="4"/>
        <v>1388528</v>
      </c>
      <c r="N17" s="313">
        <f t="shared" si="5"/>
        <v>4154247</v>
      </c>
      <c r="P17">
        <v>1537680</v>
      </c>
      <c r="Q17">
        <v>150220</v>
      </c>
      <c r="S17" s="96">
        <f t="shared" si="6"/>
        <v>589949</v>
      </c>
      <c r="T17" s="96">
        <f t="shared" si="7"/>
        <v>774350</v>
      </c>
    </row>
    <row r="18" spans="1:20" ht="18" customHeight="1">
      <c r="A18" s="302">
        <v>14</v>
      </c>
      <c r="B18" s="303" t="s">
        <v>34</v>
      </c>
      <c r="C18" s="311">
        <f>'LL30.09.11'!Q22</f>
        <v>1651657</v>
      </c>
      <c r="D18" s="312">
        <f>'LL30.09.11'!R22</f>
        <v>693510</v>
      </c>
      <c r="E18" s="313">
        <f t="shared" si="0"/>
        <v>2345167</v>
      </c>
      <c r="F18" s="311">
        <f>'WLL30.09.11'!V22+'WLL30.09.11'!Y22</f>
        <v>94819</v>
      </c>
      <c r="G18" s="312">
        <f>'WLL30.09.11'!W22+'WLL30.09.11'!Z22</f>
        <v>278958</v>
      </c>
      <c r="H18" s="313">
        <f t="shared" si="1"/>
        <v>373777</v>
      </c>
      <c r="I18" s="311">
        <f>'M30.09.11'!AE22</f>
        <v>3805345</v>
      </c>
      <c r="J18" s="312">
        <f>'M30.09.11'!AF22</f>
        <v>2070622</v>
      </c>
      <c r="K18" s="313">
        <f t="shared" si="2"/>
        <v>5875967</v>
      </c>
      <c r="L18" s="311">
        <f t="shared" si="3"/>
        <v>5551821</v>
      </c>
      <c r="M18" s="312">
        <f t="shared" si="4"/>
        <v>3043090</v>
      </c>
      <c r="N18" s="313">
        <f t="shared" si="5"/>
        <v>8594911</v>
      </c>
      <c r="P18">
        <v>2318172</v>
      </c>
      <c r="Q18">
        <v>1303751</v>
      </c>
      <c r="S18" s="96">
        <f t="shared" si="6"/>
        <v>1487173</v>
      </c>
      <c r="T18" s="96">
        <f t="shared" si="7"/>
        <v>766871</v>
      </c>
    </row>
    <row r="19" spans="1:20" ht="18" customHeight="1">
      <c r="A19" s="302">
        <v>15</v>
      </c>
      <c r="B19" s="303" t="s">
        <v>35</v>
      </c>
      <c r="C19" s="311">
        <f>'LL30.09.11'!Q23</f>
        <v>107180</v>
      </c>
      <c r="D19" s="312">
        <f>'LL30.09.11'!R23</f>
        <v>36958</v>
      </c>
      <c r="E19" s="313">
        <f t="shared" si="0"/>
        <v>144138</v>
      </c>
      <c r="F19" s="311">
        <f>'WLL30.09.11'!V23+'WLL30.09.11'!Y23</f>
        <v>834</v>
      </c>
      <c r="G19" s="312">
        <f>'WLL30.09.11'!W23+'WLL30.09.11'!Z23</f>
        <v>73402</v>
      </c>
      <c r="H19" s="313">
        <f t="shared" si="1"/>
        <v>74236</v>
      </c>
      <c r="I19" s="311">
        <f>'M30.09.11'!AE23</f>
        <v>447708</v>
      </c>
      <c r="J19" s="312">
        <f>'M30.09.11'!AF23</f>
        <v>187436</v>
      </c>
      <c r="K19" s="313">
        <f t="shared" si="2"/>
        <v>635144</v>
      </c>
      <c r="L19" s="311">
        <f t="shared" si="3"/>
        <v>555722</v>
      </c>
      <c r="M19" s="312">
        <f t="shared" si="4"/>
        <v>297796</v>
      </c>
      <c r="N19" s="313">
        <f t="shared" si="5"/>
        <v>853518</v>
      </c>
      <c r="P19">
        <v>208875</v>
      </c>
      <c r="Q19">
        <v>90946</v>
      </c>
      <c r="S19" s="96">
        <f t="shared" si="6"/>
        <v>238833</v>
      </c>
      <c r="T19" s="96">
        <f t="shared" si="7"/>
        <v>96490</v>
      </c>
    </row>
    <row r="20" spans="1:20" ht="18" customHeight="1">
      <c r="A20" s="302">
        <v>16</v>
      </c>
      <c r="B20" s="303" t="s">
        <v>36</v>
      </c>
      <c r="C20" s="311">
        <f>'LL30.09.11'!Q24</f>
        <v>84907</v>
      </c>
      <c r="D20" s="312">
        <f>'LL30.09.11'!R24</f>
        <v>27812</v>
      </c>
      <c r="E20" s="313">
        <f t="shared" si="0"/>
        <v>112719</v>
      </c>
      <c r="F20" s="311">
        <f>'WLL30.09.11'!V24+'WLL30.09.11'!Y24</f>
        <v>26959</v>
      </c>
      <c r="G20" s="312">
        <f>'WLL30.09.11'!W24+'WLL30.09.11'!Z24</f>
        <v>44185</v>
      </c>
      <c r="H20" s="313">
        <f t="shared" si="1"/>
        <v>71144</v>
      </c>
      <c r="I20" s="311">
        <f>'M30.09.11'!AE24</f>
        <v>483120</v>
      </c>
      <c r="J20" s="312">
        <f>'M30.09.11'!AF24</f>
        <v>335578</v>
      </c>
      <c r="K20" s="313">
        <f t="shared" si="2"/>
        <v>818698</v>
      </c>
      <c r="L20" s="311">
        <f t="shared" si="3"/>
        <v>594986</v>
      </c>
      <c r="M20" s="312">
        <f t="shared" si="4"/>
        <v>407575</v>
      </c>
      <c r="N20" s="313">
        <f t="shared" si="5"/>
        <v>1002561</v>
      </c>
      <c r="P20">
        <v>252227</v>
      </c>
      <c r="Q20">
        <v>109235</v>
      </c>
      <c r="S20" s="96">
        <f t="shared" si="6"/>
        <v>230893</v>
      </c>
      <c r="T20" s="96">
        <f t="shared" si="7"/>
        <v>226343</v>
      </c>
    </row>
    <row r="21" spans="1:20" ht="18" customHeight="1">
      <c r="A21" s="302">
        <v>17</v>
      </c>
      <c r="B21" s="303" t="s">
        <v>37</v>
      </c>
      <c r="C21" s="311">
        <f>'LL30.09.11'!Q25</f>
        <v>359442</v>
      </c>
      <c r="D21" s="312">
        <f>'LL30.09.11'!R25</f>
        <v>201547</v>
      </c>
      <c r="E21" s="313">
        <f t="shared" si="0"/>
        <v>560989</v>
      </c>
      <c r="F21" s="311">
        <f>'WLL30.09.11'!V25+'WLL30.09.11'!Y25</f>
        <v>17630</v>
      </c>
      <c r="G21" s="312">
        <f>'WLL30.09.11'!W25+'WLL30.09.11'!Z25</f>
        <v>202806</v>
      </c>
      <c r="H21" s="313">
        <f t="shared" si="1"/>
        <v>220436</v>
      </c>
      <c r="I21" s="311">
        <f>'M30.09.11'!AE25</f>
        <v>2240742</v>
      </c>
      <c r="J21" s="312">
        <f>'M30.09.11'!AF25</f>
        <v>1600612</v>
      </c>
      <c r="K21" s="313">
        <f t="shared" si="2"/>
        <v>3841354</v>
      </c>
      <c r="L21" s="311">
        <f t="shared" si="3"/>
        <v>2617814</v>
      </c>
      <c r="M21" s="312">
        <f t="shared" si="4"/>
        <v>2004965</v>
      </c>
      <c r="N21" s="313">
        <f t="shared" si="5"/>
        <v>4622779</v>
      </c>
      <c r="P21">
        <v>762905</v>
      </c>
      <c r="Q21">
        <v>646349</v>
      </c>
      <c r="S21" s="96">
        <f t="shared" si="6"/>
        <v>1477837</v>
      </c>
      <c r="T21" s="96">
        <f t="shared" si="7"/>
        <v>954263</v>
      </c>
    </row>
    <row r="22" spans="1:20" ht="18" customHeight="1">
      <c r="A22" s="302">
        <v>18</v>
      </c>
      <c r="B22" s="303" t="s">
        <v>38</v>
      </c>
      <c r="C22" s="311">
        <f>'LL30.09.11'!Q26</f>
        <v>686569</v>
      </c>
      <c r="D22" s="312">
        <f>'LL30.09.11'!R26</f>
        <v>476402</v>
      </c>
      <c r="E22" s="313">
        <f t="shared" si="0"/>
        <v>1162971</v>
      </c>
      <c r="F22" s="311">
        <f>'WLL30.09.11'!V26+'WLL30.09.11'!Y26</f>
        <v>20696</v>
      </c>
      <c r="G22" s="312">
        <f>'WLL30.09.11'!W26+'WLL30.09.11'!Z26</f>
        <v>40187</v>
      </c>
      <c r="H22" s="313">
        <f t="shared" si="1"/>
        <v>60883</v>
      </c>
      <c r="I22" s="311">
        <f>'M30.09.11'!AE26</f>
        <v>2888843</v>
      </c>
      <c r="J22" s="312">
        <f>'M30.09.11'!AF26</f>
        <v>1741474</v>
      </c>
      <c r="K22" s="313">
        <f t="shared" si="2"/>
        <v>4630317</v>
      </c>
      <c r="L22" s="311">
        <f t="shared" si="3"/>
        <v>3596108</v>
      </c>
      <c r="M22" s="312">
        <f t="shared" si="4"/>
        <v>2258063</v>
      </c>
      <c r="N22" s="313">
        <f t="shared" si="5"/>
        <v>5854171</v>
      </c>
      <c r="P22">
        <v>1577549</v>
      </c>
      <c r="Q22">
        <v>1233876</v>
      </c>
      <c r="S22" s="96">
        <f t="shared" si="6"/>
        <v>1311294</v>
      </c>
      <c r="T22" s="96">
        <f t="shared" si="7"/>
        <v>507598</v>
      </c>
    </row>
    <row r="23" spans="1:20" ht="18" customHeight="1">
      <c r="A23" s="302">
        <v>19</v>
      </c>
      <c r="B23" s="303" t="s">
        <v>39</v>
      </c>
      <c r="C23" s="311">
        <f>'LL30.09.11'!Q27</f>
        <v>728115</v>
      </c>
      <c r="D23" s="312">
        <f>'LL30.09.11'!R27</f>
        <v>372659</v>
      </c>
      <c r="E23" s="313">
        <f t="shared" si="0"/>
        <v>1100774</v>
      </c>
      <c r="F23" s="311">
        <f>'WLL30.09.11'!V27+'WLL30.09.11'!Y27</f>
        <v>37775</v>
      </c>
      <c r="G23" s="312">
        <f>'WLL30.09.11'!W27+'WLL30.09.11'!Z27</f>
        <v>207418</v>
      </c>
      <c r="H23" s="313">
        <f t="shared" si="1"/>
        <v>245193</v>
      </c>
      <c r="I23" s="311">
        <f>'M30.09.11'!AE27</f>
        <v>3592908</v>
      </c>
      <c r="J23" s="312">
        <f>'M30.09.11'!AF27</f>
        <v>1690401</v>
      </c>
      <c r="K23" s="313">
        <f t="shared" si="2"/>
        <v>5283309</v>
      </c>
      <c r="L23" s="311">
        <f t="shared" si="3"/>
        <v>4358798</v>
      </c>
      <c r="M23" s="312">
        <f t="shared" si="4"/>
        <v>2270478</v>
      </c>
      <c r="N23" s="313">
        <f t="shared" si="5"/>
        <v>6629276</v>
      </c>
      <c r="P23">
        <v>2043087</v>
      </c>
      <c r="Q23">
        <v>863941</v>
      </c>
      <c r="S23" s="96">
        <f t="shared" si="6"/>
        <v>1549821</v>
      </c>
      <c r="T23" s="96">
        <f t="shared" si="7"/>
        <v>826460</v>
      </c>
    </row>
    <row r="24" spans="1:20" ht="18" customHeight="1">
      <c r="A24" s="302">
        <v>20</v>
      </c>
      <c r="B24" s="303" t="s">
        <v>40</v>
      </c>
      <c r="C24" s="311">
        <f>'LL30.09.11'!Q28</f>
        <v>1146005</v>
      </c>
      <c r="D24" s="312">
        <f>'LL30.09.11'!R28</f>
        <v>573245</v>
      </c>
      <c r="E24" s="313">
        <f t="shared" si="0"/>
        <v>1719250</v>
      </c>
      <c r="F24" s="311">
        <f>'WLL30.09.11'!V28+'WLL30.09.11'!Y28</f>
        <v>58809</v>
      </c>
      <c r="G24" s="312">
        <f>'WLL30.09.11'!W28+'WLL30.09.11'!Z28</f>
        <v>371736</v>
      </c>
      <c r="H24" s="313">
        <f t="shared" si="1"/>
        <v>430545</v>
      </c>
      <c r="I24" s="311">
        <f>'M30.09.11'!AE28</f>
        <v>6357224</v>
      </c>
      <c r="J24" s="312">
        <f>'M30.09.11'!AF28</f>
        <v>800904</v>
      </c>
      <c r="K24" s="313">
        <f t="shared" si="2"/>
        <v>7158128</v>
      </c>
      <c r="L24" s="311">
        <f t="shared" si="3"/>
        <v>7562038</v>
      </c>
      <c r="M24" s="312">
        <f t="shared" si="4"/>
        <v>1745885</v>
      </c>
      <c r="N24" s="313">
        <f t="shared" si="5"/>
        <v>9307923</v>
      </c>
      <c r="P24">
        <v>2691924</v>
      </c>
      <c r="Q24">
        <v>387303</v>
      </c>
      <c r="S24" s="96">
        <f t="shared" si="6"/>
        <v>3665300</v>
      </c>
      <c r="T24" s="96">
        <f t="shared" si="7"/>
        <v>413601</v>
      </c>
    </row>
    <row r="25" spans="1:20" ht="18" customHeight="1">
      <c r="A25" s="302">
        <v>21</v>
      </c>
      <c r="B25" s="303" t="s">
        <v>41</v>
      </c>
      <c r="C25" s="311">
        <f>'LL30.09.11'!Q29</f>
        <v>172179</v>
      </c>
      <c r="D25" s="312">
        <f>'LL30.09.11'!R29</f>
        <v>56560</v>
      </c>
      <c r="E25" s="313">
        <f t="shared" si="0"/>
        <v>228739</v>
      </c>
      <c r="F25" s="311">
        <f>'WLL30.09.11'!V29+'WLL30.09.11'!Y29</f>
        <v>1635</v>
      </c>
      <c r="G25" s="312">
        <f>'WLL30.09.11'!W29+'WLL30.09.11'!Z29</f>
        <v>60292</v>
      </c>
      <c r="H25" s="313">
        <f t="shared" si="1"/>
        <v>61927</v>
      </c>
      <c r="I25" s="311">
        <f>'M30.09.11'!AE29</f>
        <v>724491</v>
      </c>
      <c r="J25" s="312">
        <f>'M30.09.11'!AF29</f>
        <v>570567</v>
      </c>
      <c r="K25" s="313">
        <f t="shared" si="2"/>
        <v>1295058</v>
      </c>
      <c r="L25" s="311">
        <f t="shared" si="3"/>
        <v>898305</v>
      </c>
      <c r="M25" s="312">
        <f t="shared" si="4"/>
        <v>687419</v>
      </c>
      <c r="N25" s="313">
        <f t="shared" si="5"/>
        <v>1585724</v>
      </c>
      <c r="P25">
        <v>468403</v>
      </c>
      <c r="Q25">
        <v>279624</v>
      </c>
      <c r="S25" s="96">
        <f t="shared" si="6"/>
        <v>256088</v>
      </c>
      <c r="T25" s="96">
        <f t="shared" si="7"/>
        <v>290943</v>
      </c>
    </row>
    <row r="26" spans="1:20" ht="18" customHeight="1">
      <c r="A26" s="302">
        <v>22</v>
      </c>
      <c r="B26" s="303" t="s">
        <v>42</v>
      </c>
      <c r="C26" s="311">
        <f>'LL30.09.11'!Q30</f>
        <v>970866</v>
      </c>
      <c r="D26" s="312">
        <f>'LL30.09.11'!R30</f>
        <v>356701</v>
      </c>
      <c r="E26" s="313">
        <f t="shared" si="0"/>
        <v>1327567</v>
      </c>
      <c r="F26" s="311">
        <f>'WLL30.09.11'!V30+'WLL30.09.11'!Y30</f>
        <v>73749</v>
      </c>
      <c r="G26" s="312">
        <f>'WLL30.09.11'!W30+'WLL30.09.11'!Z30</f>
        <v>403924</v>
      </c>
      <c r="H26" s="313">
        <f t="shared" si="1"/>
        <v>477673</v>
      </c>
      <c r="I26" s="311">
        <f>'M30.09.11'!AE30</f>
        <v>6922115</v>
      </c>
      <c r="J26" s="312">
        <f>'M30.09.11'!AF30</f>
        <v>2816999</v>
      </c>
      <c r="K26" s="313">
        <f t="shared" si="2"/>
        <v>9739114</v>
      </c>
      <c r="L26" s="311">
        <f t="shared" si="3"/>
        <v>7966730</v>
      </c>
      <c r="M26" s="312">
        <f t="shared" si="4"/>
        <v>3577624</v>
      </c>
      <c r="N26" s="313">
        <f t="shared" si="5"/>
        <v>11544354</v>
      </c>
      <c r="P26">
        <v>4209785</v>
      </c>
      <c r="Q26">
        <v>1465357</v>
      </c>
      <c r="S26" s="96">
        <f t="shared" si="6"/>
        <v>2712330</v>
      </c>
      <c r="T26" s="96">
        <f t="shared" si="7"/>
        <v>1351642</v>
      </c>
    </row>
    <row r="27" spans="1:20" ht="18" customHeight="1">
      <c r="A27" s="302">
        <v>23</v>
      </c>
      <c r="B27" s="303" t="s">
        <v>43</v>
      </c>
      <c r="C27" s="311">
        <f>'LL30.09.11'!Q31</f>
        <v>477646</v>
      </c>
      <c r="D27" s="312">
        <f>'LL30.09.11'!R31</f>
        <v>80319</v>
      </c>
      <c r="E27" s="313">
        <f t="shared" si="0"/>
        <v>557965</v>
      </c>
      <c r="F27" s="311">
        <f>'WLL30.09.11'!V31+'WLL30.09.11'!Y31</f>
        <v>19119</v>
      </c>
      <c r="G27" s="312">
        <f>'WLL30.09.11'!W31+'WLL30.09.11'!Z31</f>
        <v>77889</v>
      </c>
      <c r="H27" s="313">
        <f t="shared" si="1"/>
        <v>97008</v>
      </c>
      <c r="I27" s="311">
        <f>'M30.09.11'!AE31</f>
        <v>2440342</v>
      </c>
      <c r="J27" s="312">
        <f>'M30.09.11'!AF31</f>
        <v>742912</v>
      </c>
      <c r="K27" s="313">
        <f t="shared" si="2"/>
        <v>3183254</v>
      </c>
      <c r="L27" s="311">
        <f t="shared" si="3"/>
        <v>2937107</v>
      </c>
      <c r="M27" s="312">
        <f t="shared" si="4"/>
        <v>901120</v>
      </c>
      <c r="N27" s="313">
        <f t="shared" si="5"/>
        <v>3838227</v>
      </c>
      <c r="P27">
        <v>1293092</v>
      </c>
      <c r="Q27">
        <v>373999</v>
      </c>
      <c r="S27" s="96">
        <f t="shared" si="6"/>
        <v>1147250</v>
      </c>
      <c r="T27" s="96">
        <f t="shared" si="7"/>
        <v>368913</v>
      </c>
    </row>
    <row r="28" spans="1:20" ht="18" customHeight="1">
      <c r="A28" s="302">
        <v>24</v>
      </c>
      <c r="B28" s="303" t="s">
        <v>44</v>
      </c>
      <c r="C28" s="311">
        <f>'LL30.09.11'!Q32</f>
        <v>353628</v>
      </c>
      <c r="D28" s="312">
        <f>'LL30.09.11'!R32</f>
        <v>327308</v>
      </c>
      <c r="E28" s="313">
        <f t="shared" si="0"/>
        <v>680936</v>
      </c>
      <c r="F28" s="311">
        <f>'WLL30.09.11'!V32+'WLL30.09.11'!Y32</f>
        <v>969</v>
      </c>
      <c r="G28" s="312">
        <f>'WLL30.09.11'!W32+'WLL30.09.11'!Z32</f>
        <v>140181</v>
      </c>
      <c r="H28" s="313">
        <f t="shared" si="1"/>
        <v>141150</v>
      </c>
      <c r="I28" s="311">
        <f>'M30.09.11'!AE32</f>
        <v>1533528</v>
      </c>
      <c r="J28" s="312">
        <f>'M30.09.11'!AF32</f>
        <v>1593646</v>
      </c>
      <c r="K28" s="313">
        <f t="shared" si="2"/>
        <v>3127174</v>
      </c>
      <c r="L28" s="311">
        <f t="shared" si="3"/>
        <v>1888125</v>
      </c>
      <c r="M28" s="312">
        <f t="shared" si="4"/>
        <v>2061135</v>
      </c>
      <c r="N28" s="313">
        <f t="shared" si="5"/>
        <v>3949260</v>
      </c>
      <c r="P28">
        <v>937705</v>
      </c>
      <c r="Q28">
        <v>852603</v>
      </c>
      <c r="S28" s="96">
        <f t="shared" si="6"/>
        <v>595823</v>
      </c>
      <c r="T28" s="96">
        <f t="shared" si="7"/>
        <v>741043</v>
      </c>
    </row>
    <row r="29" spans="1:20" ht="18" customHeight="1">
      <c r="A29" s="302">
        <v>25</v>
      </c>
      <c r="B29" s="303" t="s">
        <v>45</v>
      </c>
      <c r="C29" s="311">
        <f>'LL30.09.11'!Q33</f>
        <v>1156722</v>
      </c>
      <c r="D29" s="312">
        <f>'LL30.09.11'!R33</f>
        <v>0</v>
      </c>
      <c r="E29" s="313">
        <f t="shared" si="0"/>
        <v>1156722</v>
      </c>
      <c r="F29" s="311">
        <f>'WLL30.09.11'!V33+'WLL30.09.11'!Y33</f>
        <v>37457</v>
      </c>
      <c r="G29" s="312">
        <f>'WLL30.09.11'!W33+'WLL30.09.11'!Z33</f>
        <v>0</v>
      </c>
      <c r="H29" s="313">
        <f t="shared" si="1"/>
        <v>37457</v>
      </c>
      <c r="I29" s="311">
        <f>'M30.09.11'!AE33</f>
        <v>2315812</v>
      </c>
      <c r="J29" s="312">
        <f>'M30.09.11'!AF33</f>
        <v>0</v>
      </c>
      <c r="K29" s="313">
        <f t="shared" si="2"/>
        <v>2315812</v>
      </c>
      <c r="L29" s="311">
        <f t="shared" si="3"/>
        <v>3509991</v>
      </c>
      <c r="M29" s="312">
        <f t="shared" si="4"/>
        <v>0</v>
      </c>
      <c r="N29" s="313">
        <f t="shared" si="5"/>
        <v>3509991</v>
      </c>
      <c r="P29">
        <v>1529830</v>
      </c>
      <c r="Q29">
        <v>0</v>
      </c>
      <c r="S29" s="96">
        <f t="shared" si="6"/>
        <v>785982</v>
      </c>
      <c r="T29" s="96">
        <f t="shared" si="7"/>
        <v>0</v>
      </c>
    </row>
    <row r="30" spans="1:20" ht="18" customHeight="1">
      <c r="A30" s="302">
        <v>26</v>
      </c>
      <c r="B30" s="303" t="s">
        <v>46</v>
      </c>
      <c r="C30" s="311">
        <f>'LL30.09.11'!Q34</f>
        <v>933486</v>
      </c>
      <c r="D30" s="312">
        <f>'LL30.09.11'!R34</f>
        <v>45478</v>
      </c>
      <c r="E30" s="313">
        <f t="shared" si="0"/>
        <v>978964</v>
      </c>
      <c r="F30" s="311">
        <f>'WLL30.09.11'!V34+'WLL30.09.11'!Y34</f>
        <v>6128</v>
      </c>
      <c r="G30" s="312">
        <f>'WLL30.09.11'!W34+'WLL30.09.11'!Z34</f>
        <v>18443</v>
      </c>
      <c r="H30" s="313">
        <f t="shared" si="1"/>
        <v>24571</v>
      </c>
      <c r="I30" s="311">
        <f>'M30.09.11'!AE34</f>
        <v>1510562</v>
      </c>
      <c r="J30" s="312">
        <f>'M30.09.11'!AF34</f>
        <v>43455</v>
      </c>
      <c r="K30" s="313">
        <f t="shared" si="2"/>
        <v>1554017</v>
      </c>
      <c r="L30" s="311">
        <f t="shared" si="3"/>
        <v>2450176</v>
      </c>
      <c r="M30" s="312">
        <f t="shared" si="4"/>
        <v>107376</v>
      </c>
      <c r="N30" s="313">
        <f t="shared" si="5"/>
        <v>2557552</v>
      </c>
      <c r="P30">
        <v>1032969</v>
      </c>
      <c r="Q30">
        <v>43071</v>
      </c>
      <c r="S30" s="96">
        <f t="shared" si="6"/>
        <v>477593</v>
      </c>
      <c r="T30" s="96">
        <f t="shared" si="7"/>
        <v>384</v>
      </c>
    </row>
    <row r="31" spans="1:14" ht="13.5" thickBot="1">
      <c r="A31" s="548" t="s">
        <v>47</v>
      </c>
      <c r="B31" s="549"/>
      <c r="C31" s="314">
        <f>SUM(C5:C30)</f>
        <v>15719788</v>
      </c>
      <c r="D31" s="315">
        <f aca="true" t="shared" si="8" ref="D31:K31">SUM(D5:D30)</f>
        <v>7958024</v>
      </c>
      <c r="E31" s="316">
        <f t="shared" si="8"/>
        <v>23677812</v>
      </c>
      <c r="F31" s="314">
        <f t="shared" si="8"/>
        <v>851835</v>
      </c>
      <c r="G31" s="315">
        <f t="shared" si="8"/>
        <v>4031935</v>
      </c>
      <c r="H31" s="316">
        <f t="shared" si="8"/>
        <v>4883770</v>
      </c>
      <c r="I31" s="314">
        <f t="shared" si="8"/>
        <v>60943900</v>
      </c>
      <c r="J31" s="315">
        <f t="shared" si="8"/>
        <v>29966872</v>
      </c>
      <c r="K31" s="316">
        <f t="shared" si="8"/>
        <v>90910772</v>
      </c>
      <c r="L31" s="314">
        <f>SUM(L5:L30)</f>
        <v>77515523</v>
      </c>
      <c r="M31" s="315">
        <f>SUM(M5:M30)</f>
        <v>41956831</v>
      </c>
      <c r="N31" s="316">
        <f>SUM(N5:N30)</f>
        <v>119472354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7" sqref="M17"/>
    </sheetView>
  </sheetViews>
  <sheetFormatPr defaultColWidth="9.140625" defaultRowHeight="12.75"/>
  <cols>
    <col min="1" max="1" width="5.7109375" style="27" customWidth="1"/>
    <col min="2" max="2" width="23.8515625" style="27" customWidth="1"/>
    <col min="3" max="3" width="9.28125" style="27" customWidth="1"/>
    <col min="4" max="4" width="15.421875" style="27" hidden="1" customWidth="1"/>
    <col min="5" max="5" width="15.28125" style="27" hidden="1" customWidth="1"/>
    <col min="6" max="6" width="9.421875" style="27" customWidth="1"/>
    <col min="7" max="7" width="9.8515625" style="27" customWidth="1"/>
    <col min="8" max="8" width="12.00390625" style="27" customWidth="1"/>
    <col min="9" max="9" width="10.7109375" style="27" customWidth="1"/>
    <col min="10" max="10" width="9.00390625" style="27" customWidth="1"/>
    <col min="11" max="11" width="8.8515625" style="27" customWidth="1"/>
    <col min="12" max="12" width="9.421875" style="27" bestFit="1" customWidth="1"/>
    <col min="13" max="13" width="9.7109375" style="27" customWidth="1"/>
    <col min="14" max="14" width="10.421875" style="27" customWidth="1"/>
    <col min="15" max="15" width="11.140625" style="27" customWidth="1"/>
    <col min="16" max="16" width="14.57421875" style="27" customWidth="1"/>
    <col min="17" max="17" width="10.421875" style="27" customWidth="1"/>
    <col min="18" max="18" width="13.421875" style="27" customWidth="1"/>
    <col min="19" max="19" width="9.57421875" style="27" bestFit="1" customWidth="1"/>
    <col min="20" max="23" width="9.140625" style="27" customWidth="1"/>
    <col min="24" max="24" width="12.421875" style="27" customWidth="1"/>
    <col min="25" max="16384" width="9.140625" style="27" customWidth="1"/>
  </cols>
  <sheetData>
    <row r="1" ht="15.75">
      <c r="M1" s="91" t="s">
        <v>135</v>
      </c>
    </row>
    <row r="2" spans="2:9" ht="15">
      <c r="B2" s="2" t="str">
        <f>'T-Density'!B2</f>
        <v>No. 1-2(1)/Market Share/2011-CP&amp;M </v>
      </c>
      <c r="C2" s="2"/>
      <c r="D2" s="2"/>
      <c r="E2" s="2"/>
      <c r="F2" s="2"/>
      <c r="G2" s="2"/>
      <c r="H2" s="2" t="str">
        <f>'T-Density'!G2</f>
        <v>Dated:25th October 2011.</v>
      </c>
      <c r="I2" s="2"/>
    </row>
    <row r="4" spans="2:9" ht="15.75">
      <c r="B4" s="31" t="s">
        <v>224</v>
      </c>
      <c r="I4" s="88"/>
    </row>
    <row r="5" ht="15.75" thickBot="1"/>
    <row r="6" spans="1:14" ht="17.25" customHeight="1">
      <c r="A6" s="451" t="s">
        <v>70</v>
      </c>
      <c r="B6" s="449" t="s">
        <v>72</v>
      </c>
      <c r="C6" s="426" t="s">
        <v>167</v>
      </c>
      <c r="D6" s="427"/>
      <c r="E6" s="427"/>
      <c r="F6" s="427"/>
      <c r="G6" s="427"/>
      <c r="H6" s="427"/>
      <c r="I6" s="421"/>
      <c r="J6" s="426" t="s">
        <v>170</v>
      </c>
      <c r="K6" s="427"/>
      <c r="L6" s="427"/>
      <c r="M6" s="427"/>
      <c r="N6" s="421"/>
    </row>
    <row r="7" spans="1:14" ht="16.5" customHeight="1">
      <c r="A7" s="428"/>
      <c r="B7" s="450"/>
      <c r="C7" s="425" t="s">
        <v>168</v>
      </c>
      <c r="D7" s="227"/>
      <c r="E7" s="227"/>
      <c r="F7" s="423" t="s">
        <v>166</v>
      </c>
      <c r="G7" s="423"/>
      <c r="H7" s="423"/>
      <c r="I7" s="422" t="s">
        <v>78</v>
      </c>
      <c r="J7" s="446" t="s">
        <v>169</v>
      </c>
      <c r="K7" s="423" t="s">
        <v>166</v>
      </c>
      <c r="L7" s="423"/>
      <c r="M7" s="423"/>
      <c r="N7" s="422" t="s">
        <v>78</v>
      </c>
    </row>
    <row r="8" spans="1:14" ht="21" customHeight="1">
      <c r="A8" s="425"/>
      <c r="B8" s="445"/>
      <c r="C8" s="425"/>
      <c r="D8" s="28" t="s">
        <v>89</v>
      </c>
      <c r="E8" s="28" t="s">
        <v>90</v>
      </c>
      <c r="F8" s="28" t="s">
        <v>148</v>
      </c>
      <c r="G8" s="28" t="s">
        <v>165</v>
      </c>
      <c r="H8" s="28" t="s">
        <v>105</v>
      </c>
      <c r="I8" s="422"/>
      <c r="J8" s="446"/>
      <c r="K8" s="28" t="s">
        <v>148</v>
      </c>
      <c r="L8" s="28" t="s">
        <v>165</v>
      </c>
      <c r="M8" s="28" t="s">
        <v>105</v>
      </c>
      <c r="N8" s="422"/>
    </row>
    <row r="9" spans="1:25" ht="15.75">
      <c r="A9" s="240">
        <v>1</v>
      </c>
      <c r="B9" s="241" t="s">
        <v>1</v>
      </c>
      <c r="C9" s="235">
        <f>'LL30.09.11'!D35/1000000</f>
        <v>23.677812</v>
      </c>
      <c r="D9" s="30">
        <f>'WLL30.09.11'!D35</f>
        <v>4658256</v>
      </c>
      <c r="E9" s="22">
        <f>'WLL30.09.11'!L35</f>
        <v>225514</v>
      </c>
      <c r="F9" s="224">
        <f>(E9+D9)/1000000</f>
        <v>4.88377</v>
      </c>
      <c r="G9" s="224">
        <f>'M30.09.11'!D35/1000000</f>
        <v>90.910772</v>
      </c>
      <c r="H9" s="224">
        <f>G9+F9</f>
        <v>95.79454199999999</v>
      </c>
      <c r="I9" s="238">
        <f aca="true" t="shared" si="0" ref="I9:I23">C9+H9</f>
        <v>119.472354</v>
      </c>
      <c r="J9" s="244">
        <f>C9/C24*100</f>
        <v>71.07584340196578</v>
      </c>
      <c r="K9" s="186">
        <f>F9/$F$24*100</f>
        <v>2.1660247742013516</v>
      </c>
      <c r="L9" s="186">
        <f aca="true" t="shared" si="1" ref="L9:L17">G9/$G$24*100</f>
        <v>14.026122880459807</v>
      </c>
      <c r="M9" s="186">
        <f>H9/$H$24*100</f>
        <v>10.96518088630957</v>
      </c>
      <c r="N9" s="245">
        <f>I9/$I$24*100</f>
        <v>13.173151728969884</v>
      </c>
      <c r="P9" s="88"/>
      <c r="Q9" s="223"/>
      <c r="R9" s="223"/>
      <c r="X9" s="196">
        <v>29.14983</v>
      </c>
      <c r="Y9" s="196">
        <f>X9/X15*100</f>
        <v>77.09726343320534</v>
      </c>
    </row>
    <row r="10" spans="1:25" ht="15.75">
      <c r="A10" s="240">
        <v>2</v>
      </c>
      <c r="B10" s="241" t="s">
        <v>87</v>
      </c>
      <c r="C10" s="237">
        <f>'LL30.09.11'!H38/1000000</f>
        <v>3.328321</v>
      </c>
      <c r="D10" s="29"/>
      <c r="E10" s="29"/>
      <c r="F10" s="228"/>
      <c r="G10" s="225">
        <f>'M30.09.11'!G38/1000000</f>
        <v>172.782771</v>
      </c>
      <c r="H10" s="224">
        <f aca="true" t="shared" si="2" ref="H10:H23">G10+F10</f>
        <v>172.782771</v>
      </c>
      <c r="I10" s="236">
        <f t="shared" si="0"/>
        <v>176.11109199999999</v>
      </c>
      <c r="J10" s="247">
        <f>C10/C24*100</f>
        <v>9.990924084855228</v>
      </c>
      <c r="K10" s="186"/>
      <c r="L10" s="185">
        <f t="shared" si="1"/>
        <v>26.657703200148248</v>
      </c>
      <c r="M10" s="185">
        <f aca="true" t="shared" si="3" ref="M10:M24">H10/$H$24*100</f>
        <v>19.77768564364349</v>
      </c>
      <c r="N10" s="246">
        <f aca="true" t="shared" si="4" ref="N10:N24">I10/$I$24*100</f>
        <v>19.4182005995343</v>
      </c>
      <c r="P10" s="88"/>
      <c r="Q10" s="223"/>
      <c r="R10" s="223"/>
      <c r="S10" s="88"/>
      <c r="X10" s="196">
        <v>3.573206</v>
      </c>
      <c r="Y10" s="196">
        <f>X10/X15*100</f>
        <v>9.450635021991891</v>
      </c>
    </row>
    <row r="11" spans="1:25" ht="15.75">
      <c r="A11" s="240">
        <v>3</v>
      </c>
      <c r="B11" s="241" t="s">
        <v>13</v>
      </c>
      <c r="C11" s="237">
        <f>'LL30.09.11'!I38/1000000</f>
        <v>1.260796</v>
      </c>
      <c r="D11" s="29"/>
      <c r="E11" s="30">
        <f>'WLL30.09.11'!M38</f>
        <v>117056466</v>
      </c>
      <c r="F11" s="224">
        <f>(E11+D11)/1000000</f>
        <v>117.056466</v>
      </c>
      <c r="G11" s="224">
        <f>'M30.09.11'!S38/1000000</f>
        <v>30.030721</v>
      </c>
      <c r="H11" s="224">
        <f t="shared" si="2"/>
        <v>147.087187</v>
      </c>
      <c r="I11" s="236">
        <f t="shared" si="0"/>
        <v>148.347983</v>
      </c>
      <c r="J11" s="247">
        <f>C11/C24*100</f>
        <v>3.784646109100995</v>
      </c>
      <c r="K11" s="185">
        <f>F11/$F$24*100</f>
        <v>51.91628707667605</v>
      </c>
      <c r="L11" s="186">
        <f t="shared" si="1"/>
        <v>4.633274733766476</v>
      </c>
      <c r="M11" s="185">
        <f t="shared" si="3"/>
        <v>16.83642489269839</v>
      </c>
      <c r="N11" s="246">
        <f t="shared" si="4"/>
        <v>16.35700999702111</v>
      </c>
      <c r="P11" s="88"/>
      <c r="Q11" s="223"/>
      <c r="R11" s="223"/>
      <c r="S11" s="88"/>
      <c r="X11" s="196">
        <v>2.756253</v>
      </c>
      <c r="Y11" s="196">
        <f>X11/X15*100</f>
        <v>7.2899074756032025</v>
      </c>
    </row>
    <row r="12" spans="1:25" ht="15.75">
      <c r="A12" s="240">
        <v>4</v>
      </c>
      <c r="B12" s="241" t="s">
        <v>125</v>
      </c>
      <c r="C12" s="237"/>
      <c r="D12" s="29"/>
      <c r="E12" s="29"/>
      <c r="F12" s="228"/>
      <c r="G12" s="225">
        <f>'M30.09.11'!I38/1000000</f>
        <v>144.992235</v>
      </c>
      <c r="H12" s="224">
        <f t="shared" si="2"/>
        <v>144.992235</v>
      </c>
      <c r="I12" s="236">
        <f t="shared" si="0"/>
        <v>144.992235</v>
      </c>
      <c r="J12" s="247"/>
      <c r="K12" s="185"/>
      <c r="L12" s="185">
        <f t="shared" si="1"/>
        <v>22.3700542860037</v>
      </c>
      <c r="M12" s="185">
        <f t="shared" si="3"/>
        <v>16.596624929688637</v>
      </c>
      <c r="N12" s="246">
        <f t="shared" si="4"/>
        <v>15.987001571739832</v>
      </c>
      <c r="P12" s="88"/>
      <c r="Q12" s="223"/>
      <c r="R12" s="223"/>
      <c r="S12" s="88"/>
      <c r="X12" s="196">
        <v>1.115693</v>
      </c>
      <c r="Y12" s="196">
        <f>X12/X15*100</f>
        <v>2.950853474328432</v>
      </c>
    </row>
    <row r="13" spans="1:25" ht="15.75">
      <c r="A13" s="240">
        <v>5</v>
      </c>
      <c r="B13" s="241" t="s">
        <v>79</v>
      </c>
      <c r="C13" s="237">
        <f>'LL30.09.11'!J38/1000000</f>
        <v>1.359072</v>
      </c>
      <c r="D13" s="30">
        <f>'WLL30.09.11'!G38</f>
        <v>0</v>
      </c>
      <c r="E13" s="30">
        <f>'WLL30.09.11'!N38</f>
        <v>88773733</v>
      </c>
      <c r="F13" s="224">
        <f>(E13+D13)/1000000</f>
        <v>88.773733</v>
      </c>
      <c r="G13" s="229"/>
      <c r="H13" s="224">
        <f>G13+F13</f>
        <v>88.773733</v>
      </c>
      <c r="I13" s="238">
        <f t="shared" si="0"/>
        <v>90.13280499999999</v>
      </c>
      <c r="J13" s="247">
        <f>C13/C24*100</f>
        <v>4.079650123246035</v>
      </c>
      <c r="K13" s="185">
        <f>F13/$F$24*100</f>
        <v>39.37247351458731</v>
      </c>
      <c r="L13" s="186">
        <f t="shared" si="1"/>
        <v>0</v>
      </c>
      <c r="M13" s="186">
        <f t="shared" si="3"/>
        <v>10.161539686655102</v>
      </c>
      <c r="N13" s="245">
        <f t="shared" si="4"/>
        <v>9.93814113700861</v>
      </c>
      <c r="P13" s="88"/>
      <c r="Q13" s="223"/>
      <c r="R13" s="223"/>
      <c r="S13" s="88"/>
      <c r="X13" s="196">
        <v>0.929564</v>
      </c>
      <c r="Y13" s="196">
        <f>X13/X15*100</f>
        <v>2.4585680460580415</v>
      </c>
    </row>
    <row r="14" spans="1:25" ht="15.75">
      <c r="A14" s="240">
        <v>6</v>
      </c>
      <c r="B14" s="241" t="s">
        <v>75</v>
      </c>
      <c r="C14" s="237"/>
      <c r="D14" s="29"/>
      <c r="E14" s="29"/>
      <c r="F14" s="228"/>
      <c r="G14" s="224">
        <f>'M30.09.11'!N38/1000000</f>
        <v>100.180376</v>
      </c>
      <c r="H14" s="224">
        <f t="shared" si="2"/>
        <v>100.180376</v>
      </c>
      <c r="I14" s="238">
        <f t="shared" si="0"/>
        <v>100.180376</v>
      </c>
      <c r="J14" s="247"/>
      <c r="K14" s="186"/>
      <c r="L14" s="185">
        <f t="shared" si="1"/>
        <v>15.45627908634047</v>
      </c>
      <c r="M14" s="186">
        <f t="shared" si="3"/>
        <v>11.467208059708724</v>
      </c>
      <c r="N14" s="245">
        <f t="shared" si="4"/>
        <v>11.045997246469698</v>
      </c>
      <c r="P14" s="88"/>
      <c r="Q14" s="223"/>
      <c r="R14" s="223"/>
      <c r="S14" s="88"/>
      <c r="X14" s="196">
        <v>0.284617</v>
      </c>
      <c r="Y14" s="196">
        <f>X14/X15*100</f>
        <v>0.7527725488131013</v>
      </c>
    </row>
    <row r="15" spans="1:25" ht="15">
      <c r="A15" s="240">
        <v>7</v>
      </c>
      <c r="B15" s="241" t="s">
        <v>76</v>
      </c>
      <c r="C15" s="237"/>
      <c r="D15" s="29"/>
      <c r="E15" s="29"/>
      <c r="F15" s="228"/>
      <c r="G15" s="224">
        <f>'M30.09.11'!K38/1000000</f>
        <v>59.794921</v>
      </c>
      <c r="H15" s="224">
        <f t="shared" si="2"/>
        <v>59.794921</v>
      </c>
      <c r="I15" s="238">
        <f t="shared" si="0"/>
        <v>59.794921</v>
      </c>
      <c r="J15" s="247"/>
      <c r="K15" s="186"/>
      <c r="L15" s="186">
        <f t="shared" si="1"/>
        <v>9.225429408666628</v>
      </c>
      <c r="M15" s="186">
        <f t="shared" si="3"/>
        <v>6.844462233011049</v>
      </c>
      <c r="N15" s="245">
        <f t="shared" si="4"/>
        <v>6.593053041833993</v>
      </c>
      <c r="P15" s="88"/>
      <c r="Q15" s="223"/>
      <c r="R15" s="223"/>
      <c r="S15" s="88"/>
      <c r="X15" s="196">
        <f>SUM(X9:X14)</f>
        <v>37.809163</v>
      </c>
      <c r="Y15" s="196">
        <f>X15/X15*100</f>
        <v>100</v>
      </c>
    </row>
    <row r="16" spans="1:19" s="333" customFormat="1" ht="15.75">
      <c r="A16" s="323">
        <v>8</v>
      </c>
      <c r="B16" s="324" t="s">
        <v>2</v>
      </c>
      <c r="C16" s="325">
        <f>'LL30.09.11'!E38/1000000</f>
        <v>3.446216</v>
      </c>
      <c r="D16" s="326">
        <f>'WLL30.09.11'!E38</f>
        <v>263742</v>
      </c>
      <c r="E16" s="327"/>
      <c r="F16" s="328">
        <f>(E16+D16)/1000000</f>
        <v>0.263742</v>
      </c>
      <c r="G16" s="328">
        <f>'M30.09.11'!E38/1000000</f>
        <v>5.328793</v>
      </c>
      <c r="H16" s="328">
        <f t="shared" si="2"/>
        <v>5.592535</v>
      </c>
      <c r="I16" s="329">
        <f t="shared" si="0"/>
        <v>9.038751</v>
      </c>
      <c r="J16" s="330">
        <f>C16/C24*100</f>
        <v>10.344820236994403</v>
      </c>
      <c r="K16" s="331">
        <f>F16/$F$24*100</f>
        <v>0.11697350735137257</v>
      </c>
      <c r="L16" s="331">
        <f t="shared" si="1"/>
        <v>0.8221501564471817</v>
      </c>
      <c r="M16" s="331">
        <f t="shared" si="3"/>
        <v>0.6401529419913848</v>
      </c>
      <c r="N16" s="332">
        <f t="shared" si="4"/>
        <v>0.9966225187408483</v>
      </c>
      <c r="P16" s="334"/>
      <c r="Q16" s="335"/>
      <c r="R16" s="335"/>
      <c r="S16" s="334"/>
    </row>
    <row r="17" spans="1:19" ht="15">
      <c r="A17" s="240">
        <v>9</v>
      </c>
      <c r="B17" s="241" t="s">
        <v>5</v>
      </c>
      <c r="C17" s="237"/>
      <c r="D17" s="29"/>
      <c r="E17" s="29"/>
      <c r="F17" s="228"/>
      <c r="G17" s="224">
        <f>'M30.09.11'!Z38/1000000</f>
        <v>3.196879</v>
      </c>
      <c r="H17" s="224">
        <f t="shared" si="2"/>
        <v>3.196879</v>
      </c>
      <c r="I17" s="238">
        <f t="shared" si="0"/>
        <v>3.196879</v>
      </c>
      <c r="J17" s="247"/>
      <c r="K17" s="186"/>
      <c r="L17" s="186">
        <f t="shared" si="1"/>
        <v>0.49322887377924224</v>
      </c>
      <c r="M17" s="186">
        <f t="shared" si="3"/>
        <v>0.36593271155933343</v>
      </c>
      <c r="N17" s="245">
        <f t="shared" si="4"/>
        <v>0.3524913565037608</v>
      </c>
      <c r="P17" s="88"/>
      <c r="R17" s="223"/>
      <c r="S17" s="88"/>
    </row>
    <row r="18" spans="1:24" ht="15">
      <c r="A18" s="240">
        <v>10</v>
      </c>
      <c r="B18" s="241" t="s">
        <v>83</v>
      </c>
      <c r="C18" s="237">
        <f>'LL30.09.11'!K38/1000000</f>
        <v>0.196393</v>
      </c>
      <c r="D18" s="22">
        <f>'WLL30.09.11'!I38</f>
        <v>0</v>
      </c>
      <c r="E18" s="22">
        <f>'WLL30.09.11'!O38</f>
        <v>1227357</v>
      </c>
      <c r="F18" s="224">
        <f>(E18+D18)/1000000</f>
        <v>1.227357</v>
      </c>
      <c r="G18" s="229"/>
      <c r="H18" s="224">
        <f t="shared" si="2"/>
        <v>1.227357</v>
      </c>
      <c r="I18" s="238">
        <f t="shared" si="0"/>
        <v>1.42375</v>
      </c>
      <c r="J18" s="247">
        <f>C18/C24*100</f>
        <v>0.5895307435181201</v>
      </c>
      <c r="K18" s="186">
        <f>F18/$F$24*100</f>
        <v>0.5443511198908729</v>
      </c>
      <c r="L18" s="186"/>
      <c r="M18" s="186">
        <f t="shared" si="3"/>
        <v>0.14049017027586244</v>
      </c>
      <c r="N18" s="245">
        <f t="shared" si="4"/>
        <v>0.15698422393285122</v>
      </c>
      <c r="P18" s="88"/>
      <c r="R18" s="223"/>
      <c r="S18" s="88"/>
      <c r="X18" s="27">
        <v>162044</v>
      </c>
    </row>
    <row r="19" spans="1:24" ht="15">
      <c r="A19" s="240">
        <v>11</v>
      </c>
      <c r="B19" s="241" t="s">
        <v>84</v>
      </c>
      <c r="C19" s="237">
        <f>'LL30.09.11'!L38/1000000</f>
        <v>0.044835</v>
      </c>
      <c r="D19" s="22">
        <f>'WLL30.09.11'!H38</f>
        <v>0</v>
      </c>
      <c r="E19" s="22">
        <f>'WLL30.09.11'!P38</f>
        <v>13266499</v>
      </c>
      <c r="F19" s="224">
        <f>(E19+D19)/1000000</f>
        <v>13.266499</v>
      </c>
      <c r="G19" s="229"/>
      <c r="H19" s="224">
        <f t="shared" si="2"/>
        <v>13.266499</v>
      </c>
      <c r="I19" s="238">
        <f t="shared" si="0"/>
        <v>13.311334</v>
      </c>
      <c r="J19" s="247">
        <f>C19/C24*100</f>
        <v>0.13458530031943558</v>
      </c>
      <c r="K19" s="186">
        <f>F19/$F$24*100</f>
        <v>5.883890007293025</v>
      </c>
      <c r="L19" s="186"/>
      <c r="M19" s="186">
        <f t="shared" si="3"/>
        <v>1.5185579285200301</v>
      </c>
      <c r="N19" s="245">
        <f t="shared" si="4"/>
        <v>1.4677221685696056</v>
      </c>
      <c r="P19" s="88"/>
      <c r="R19" s="223"/>
      <c r="S19" s="88"/>
      <c r="X19" s="27">
        <v>122573</v>
      </c>
    </row>
    <row r="20" spans="1:19" ht="15">
      <c r="A20" s="240">
        <v>12</v>
      </c>
      <c r="B20" s="241" t="s">
        <v>160</v>
      </c>
      <c r="C20" s="237"/>
      <c r="D20" s="22"/>
      <c r="E20" s="22"/>
      <c r="F20" s="228"/>
      <c r="G20" s="224">
        <f>'M30.09.11'!V38/1000000</f>
        <v>29.654304</v>
      </c>
      <c r="H20" s="224">
        <f t="shared" si="2"/>
        <v>29.654304</v>
      </c>
      <c r="I20" s="238">
        <f t="shared" si="0"/>
        <v>29.654304</v>
      </c>
      <c r="J20" s="247"/>
      <c r="K20" s="186"/>
      <c r="L20" s="186">
        <f>G20/$G$24*100</f>
        <v>4.575199425635841</v>
      </c>
      <c r="M20" s="186">
        <f t="shared" si="3"/>
        <v>3.394398058895813</v>
      </c>
      <c r="N20" s="245">
        <f t="shared" si="4"/>
        <v>3.2697158206910237</v>
      </c>
      <c r="P20" s="88"/>
      <c r="R20" s="223"/>
      <c r="S20" s="88"/>
    </row>
    <row r="21" spans="1:19" ht="15">
      <c r="A21" s="240">
        <v>13</v>
      </c>
      <c r="B21" s="241" t="s">
        <v>161</v>
      </c>
      <c r="C21" s="237"/>
      <c r="D21" s="22"/>
      <c r="E21" s="22"/>
      <c r="F21" s="228"/>
      <c r="G21" s="224">
        <f>'M30.09.11'!X38/1000000</f>
        <v>3.496394</v>
      </c>
      <c r="H21" s="224">
        <f t="shared" si="2"/>
        <v>3.496394</v>
      </c>
      <c r="I21" s="238">
        <f t="shared" si="0"/>
        <v>3.496394</v>
      </c>
      <c r="J21" s="247"/>
      <c r="K21" s="186"/>
      <c r="L21" s="186">
        <f>G21/$G$24*100</f>
        <v>0.5394393953942267</v>
      </c>
      <c r="M21" s="186">
        <f t="shared" si="3"/>
        <v>0.4002168793688419</v>
      </c>
      <c r="N21" s="245">
        <f t="shared" si="4"/>
        <v>0.38551620625353983</v>
      </c>
      <c r="P21" s="88"/>
      <c r="R21" s="223"/>
      <c r="S21" s="88"/>
    </row>
    <row r="22" spans="1:19" ht="15">
      <c r="A22" s="256">
        <v>14</v>
      </c>
      <c r="B22" s="257" t="s">
        <v>171</v>
      </c>
      <c r="C22" s="258"/>
      <c r="D22" s="259"/>
      <c r="E22" s="259"/>
      <c r="F22" s="260"/>
      <c r="G22" s="261">
        <f>'M30.09.11'!Y38/1000000</f>
        <v>1.515808</v>
      </c>
      <c r="H22" s="224">
        <f t="shared" si="2"/>
        <v>1.515808</v>
      </c>
      <c r="I22" s="238">
        <f t="shared" si="0"/>
        <v>1.515808</v>
      </c>
      <c r="J22" s="262"/>
      <c r="K22" s="263"/>
      <c r="L22" s="186">
        <f>G22/$G$24*100</f>
        <v>0.2338656773389189</v>
      </c>
      <c r="M22" s="186">
        <f t="shared" si="3"/>
        <v>0.17350789055304566</v>
      </c>
      <c r="N22" s="245">
        <f t="shared" si="4"/>
        <v>0.1671346391650271</v>
      </c>
      <c r="P22" s="88"/>
      <c r="R22" s="223"/>
      <c r="S22" s="88"/>
    </row>
    <row r="23" spans="1:19" ht="15">
      <c r="A23" s="256">
        <v>15</v>
      </c>
      <c r="B23" s="257" t="s">
        <v>172</v>
      </c>
      <c r="C23" s="258"/>
      <c r="D23" s="266"/>
      <c r="E23" s="266"/>
      <c r="F23" s="267"/>
      <c r="G23" s="268">
        <f>'M30.09.11'!W38/1000000</f>
        <v>6.269281</v>
      </c>
      <c r="H23" s="224">
        <f t="shared" si="2"/>
        <v>6.269281</v>
      </c>
      <c r="I23" s="238">
        <f t="shared" si="0"/>
        <v>6.269281</v>
      </c>
      <c r="J23" s="262"/>
      <c r="K23" s="263"/>
      <c r="L23" s="186">
        <f>G23/$G$24*100</f>
        <v>0.9672528760192681</v>
      </c>
      <c r="M23" s="186">
        <f t="shared" si="3"/>
        <v>0.7176170871207229</v>
      </c>
      <c r="N23" s="245">
        <f t="shared" si="4"/>
        <v>0.6912577435659135</v>
      </c>
      <c r="P23" s="88"/>
      <c r="R23" s="223"/>
      <c r="S23" s="88"/>
    </row>
    <row r="24" spans="1:18" ht="16.5" thickBot="1">
      <c r="A24" s="242"/>
      <c r="B24" s="243" t="s">
        <v>47</v>
      </c>
      <c r="C24" s="239">
        <f aca="true" t="shared" si="5" ref="C24:I24">SUM(C9:C23)</f>
        <v>33.313445</v>
      </c>
      <c r="D24" s="239">
        <f t="shared" si="5"/>
        <v>4921998</v>
      </c>
      <c r="E24" s="239">
        <f t="shared" si="5"/>
        <v>220549569</v>
      </c>
      <c r="F24" s="239">
        <f t="shared" si="5"/>
        <v>225.47156700000002</v>
      </c>
      <c r="G24" s="239">
        <f t="shared" si="5"/>
        <v>648.153255</v>
      </c>
      <c r="H24" s="239">
        <f t="shared" si="5"/>
        <v>873.624822</v>
      </c>
      <c r="I24" s="239">
        <f t="shared" si="5"/>
        <v>906.938267</v>
      </c>
      <c r="J24" s="248">
        <f>C24/C24*100</f>
        <v>100</v>
      </c>
      <c r="K24" s="249">
        <f>F24/$F$24*100</f>
        <v>100</v>
      </c>
      <c r="L24" s="249">
        <f>G24/$G$24*100</f>
        <v>100</v>
      </c>
      <c r="M24" s="249">
        <f t="shared" si="3"/>
        <v>100</v>
      </c>
      <c r="N24" s="250">
        <f t="shared" si="4"/>
        <v>100</v>
      </c>
      <c r="P24" s="88"/>
      <c r="R24" s="223"/>
    </row>
    <row r="25" spans="1:16" ht="22.5" customHeight="1">
      <c r="A25" s="232" t="s">
        <v>162</v>
      </c>
      <c r="B25" s="233"/>
      <c r="C25" s="234">
        <f>'LL30.09.11'!N35/1000000</f>
        <v>27.451984</v>
      </c>
      <c r="D25" s="234">
        <v>5351890</v>
      </c>
      <c r="E25" s="234">
        <f>'WLL30.09.11'!R35</f>
        <v>190969180</v>
      </c>
      <c r="F25" s="234">
        <f>SUM(D25:E25)/1000000</f>
        <v>196.32107</v>
      </c>
      <c r="G25" s="234">
        <f>'M30.09.11'!AB35/1000000</f>
        <v>599.709474</v>
      </c>
      <c r="H25" s="234">
        <f>G25+F25</f>
        <v>796.030544</v>
      </c>
      <c r="I25" s="234">
        <f>H25+C25</f>
        <v>823.482528</v>
      </c>
      <c r="J25" s="217"/>
      <c r="K25" s="217"/>
      <c r="L25" s="217"/>
      <c r="M25" s="217"/>
      <c r="N25" s="217"/>
      <c r="P25" s="88"/>
    </row>
    <row r="26" ht="15.75" customHeight="1">
      <c r="N26" s="198"/>
    </row>
    <row r="27" spans="1:12" ht="31.5" customHeight="1">
      <c r="A27" s="445" t="s">
        <v>164</v>
      </c>
      <c r="B27" s="446"/>
      <c r="C27" s="222">
        <f aca="true" t="shared" si="6" ref="C27:I27">C9/C24*100</f>
        <v>71.07584340196578</v>
      </c>
      <c r="D27" s="222">
        <f t="shared" si="6"/>
        <v>94.64156629076241</v>
      </c>
      <c r="E27" s="222">
        <f t="shared" si="6"/>
        <v>0.10225093661370972</v>
      </c>
      <c r="F27" s="222">
        <f t="shared" si="6"/>
        <v>2.1660247742013516</v>
      </c>
      <c r="G27" s="222">
        <f t="shared" si="6"/>
        <v>14.026122880459807</v>
      </c>
      <c r="H27" s="222">
        <f t="shared" si="6"/>
        <v>10.96518088630957</v>
      </c>
      <c r="I27" s="222">
        <f t="shared" si="6"/>
        <v>13.173151728969884</v>
      </c>
      <c r="J27" s="122"/>
      <c r="K27" s="122"/>
      <c r="L27" s="122"/>
    </row>
    <row r="28" spans="1:9" ht="48.75" customHeight="1">
      <c r="A28" s="447" t="s">
        <v>163</v>
      </c>
      <c r="B28" s="448"/>
      <c r="C28" s="222">
        <f aca="true" t="shared" si="7" ref="C28:I28">C9/C25*100</f>
        <v>86.25173320806249</v>
      </c>
      <c r="D28" s="222">
        <f t="shared" si="7"/>
        <v>87.03945708899099</v>
      </c>
      <c r="E28" s="222">
        <f t="shared" si="7"/>
        <v>0.11808921209171029</v>
      </c>
      <c r="F28" s="222">
        <f t="shared" si="7"/>
        <v>2.487644347089184</v>
      </c>
      <c r="G28" s="222">
        <f t="shared" si="7"/>
        <v>15.15913553835236</v>
      </c>
      <c r="H28" s="222">
        <f t="shared" si="7"/>
        <v>12.034028432959225</v>
      </c>
      <c r="I28" s="222">
        <f t="shared" si="7"/>
        <v>14.50818322644485</v>
      </c>
    </row>
    <row r="29" spans="12:14" ht="15">
      <c r="L29" s="253"/>
      <c r="M29" s="198"/>
      <c r="N29" s="198"/>
    </row>
    <row r="30" spans="10:14" ht="15">
      <c r="J30" s="198"/>
      <c r="K30" s="198"/>
      <c r="L30" s="198"/>
      <c r="M30" s="198"/>
      <c r="N30" s="198"/>
    </row>
    <row r="32" spans="3:14" ht="15">
      <c r="C32" s="253"/>
      <c r="D32" s="88"/>
      <c r="E32" s="88"/>
      <c r="F32" s="88"/>
      <c r="G32" s="88"/>
      <c r="H32" s="253"/>
      <c r="I32" s="253"/>
      <c r="M32" s="198">
        <f>M17+M18+M19+M20+M21+M22+M23</f>
        <v>6.7107207262936495</v>
      </c>
      <c r="N32" s="198">
        <f>N17+N18+N19+N20+N21+N22+N23</f>
        <v>6.490822158681722</v>
      </c>
    </row>
    <row r="33" spans="3:14" ht="15">
      <c r="C33" s="198">
        <f>C17+C18+C19+C20+C21+C22+C23</f>
        <v>0.241228</v>
      </c>
      <c r="D33" s="198">
        <f aca="true" t="shared" si="8" ref="D33:I33">D17+D18+D19+D20+D21+D22+D23</f>
        <v>0</v>
      </c>
      <c r="E33" s="198">
        <f t="shared" si="8"/>
        <v>14493856</v>
      </c>
      <c r="F33" s="198">
        <f t="shared" si="8"/>
        <v>14.493856</v>
      </c>
      <c r="G33" s="198">
        <f t="shared" si="8"/>
        <v>44.132666</v>
      </c>
      <c r="H33" s="198">
        <f t="shared" si="8"/>
        <v>58.626522</v>
      </c>
      <c r="I33" s="198">
        <f t="shared" si="8"/>
        <v>58.86775</v>
      </c>
      <c r="J33" s="198"/>
      <c r="M33" s="198"/>
      <c r="N33" s="198"/>
    </row>
    <row r="35" spans="15:18" ht="15">
      <c r="O35" s="223">
        <v>247.24806999999998</v>
      </c>
      <c r="P35" s="223">
        <v>52.985749999999996</v>
      </c>
      <c r="Q35" s="223">
        <v>884.2925</v>
      </c>
      <c r="R35" s="223">
        <f>SUM(O35:Q35)</f>
        <v>1184.52632</v>
      </c>
    </row>
    <row r="36" spans="3:7" ht="15">
      <c r="C36" s="27">
        <f>C9*10</f>
        <v>236.77812</v>
      </c>
      <c r="D36" s="27">
        <f>D9*10</f>
        <v>46582560</v>
      </c>
      <c r="E36" s="27">
        <f>E9*10</f>
        <v>2255140</v>
      </c>
      <c r="F36" s="27">
        <f>F9*10</f>
        <v>48.8377</v>
      </c>
      <c r="G36" s="27">
        <f>G9*10</f>
        <v>909.10772</v>
      </c>
    </row>
    <row r="37" ht="15">
      <c r="I37" s="264"/>
    </row>
  </sheetData>
  <sheetProtection/>
  <mergeCells count="12">
    <mergeCell ref="C6:I6"/>
    <mergeCell ref="I7:I8"/>
    <mergeCell ref="J7:J8"/>
    <mergeCell ref="J6:N6"/>
    <mergeCell ref="K7:M7"/>
    <mergeCell ref="N7:N8"/>
    <mergeCell ref="F7:H7"/>
    <mergeCell ref="C7:C8"/>
    <mergeCell ref="A27:B27"/>
    <mergeCell ref="A28:B28"/>
    <mergeCell ref="B6:B8"/>
    <mergeCell ref="A6:A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0">
      <selection activeCell="Z10" sqref="Z10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2" width="10.7109375" style="0" hidden="1" customWidth="1"/>
    <col min="23" max="23" width="9.421875" style="0" customWidth="1"/>
    <col min="24" max="24" width="10.7109375" style="0" customWidth="1"/>
    <col min="25" max="25" width="15.140625" style="0" bestFit="1" customWidth="1"/>
    <col min="26" max="26" width="12.140625" style="0" customWidth="1"/>
    <col min="27" max="27" width="11.57421875" style="0" customWidth="1"/>
    <col min="28" max="28" width="9.7109375" style="0" customWidth="1"/>
    <col min="29" max="29" width="9.00390625" style="0" customWidth="1"/>
    <col min="30" max="30" width="10.8515625" style="0" customWidth="1"/>
    <col min="31" max="31" width="11.140625" style="0" customWidth="1"/>
    <col min="32" max="32" width="10.421875" style="0" customWidth="1"/>
    <col min="33" max="33" width="8.421875" style="0" customWidth="1"/>
    <col min="34" max="34" width="8.7109375" style="0" bestFit="1" customWidth="1"/>
    <col min="35" max="35" width="9.00390625" style="0" bestFit="1" customWidth="1"/>
    <col min="36" max="36" width="7.57421875" style="0" customWidth="1"/>
    <col min="37" max="37" width="8.140625" style="0" bestFit="1" customWidth="1"/>
    <col min="41" max="41" width="9.7109375" style="0" bestFit="1" customWidth="1"/>
    <col min="42" max="43" width="9.28125" style="0" bestFit="1" customWidth="1"/>
  </cols>
  <sheetData>
    <row r="1" spans="1:35" ht="15">
      <c r="A1" s="231" t="s">
        <v>228</v>
      </c>
      <c r="AI1" s="91" t="s">
        <v>131</v>
      </c>
    </row>
    <row r="2" ht="13.5" thickBot="1">
      <c r="A2" s="231"/>
    </row>
    <row r="3" spans="1:37" ht="12.75" customHeight="1" thickBot="1">
      <c r="A3" s="454" t="s">
        <v>19</v>
      </c>
      <c r="B3" s="457" t="s">
        <v>20</v>
      </c>
      <c r="C3" s="460" t="s">
        <v>175</v>
      </c>
      <c r="D3" s="461"/>
      <c r="E3" s="461"/>
      <c r="F3" s="461"/>
      <c r="G3" s="461"/>
      <c r="H3" s="461"/>
      <c r="I3" s="461"/>
      <c r="J3" s="461"/>
      <c r="K3" s="461"/>
      <c r="L3" s="461"/>
      <c r="M3" s="462" t="s">
        <v>176</v>
      </c>
      <c r="N3" s="461"/>
      <c r="O3" s="461"/>
      <c r="P3" s="461"/>
      <c r="Q3" s="461"/>
      <c r="R3" s="461"/>
      <c r="S3" s="461"/>
      <c r="T3" s="461"/>
      <c r="U3" s="461"/>
      <c r="V3" s="463"/>
      <c r="W3" s="465" t="s">
        <v>229</v>
      </c>
      <c r="X3" s="466"/>
      <c r="Y3" s="466"/>
      <c r="Z3" s="466"/>
      <c r="AA3" s="466"/>
      <c r="AB3" s="466"/>
      <c r="AC3" s="466"/>
      <c r="AD3" s="466"/>
      <c r="AE3" s="466"/>
      <c r="AF3" s="467"/>
      <c r="AG3" s="468" t="s">
        <v>181</v>
      </c>
      <c r="AH3" s="469"/>
      <c r="AI3" s="469"/>
      <c r="AJ3" s="469"/>
      <c r="AK3" s="470"/>
    </row>
    <row r="4" spans="1:37" ht="12.75" customHeight="1">
      <c r="A4" s="455"/>
      <c r="B4" s="458"/>
      <c r="C4" s="474" t="s">
        <v>207</v>
      </c>
      <c r="D4" s="475"/>
      <c r="E4" s="475"/>
      <c r="F4" s="475"/>
      <c r="G4" s="476"/>
      <c r="H4" s="477" t="s">
        <v>209</v>
      </c>
      <c r="I4" s="475"/>
      <c r="J4" s="475"/>
      <c r="K4" s="475"/>
      <c r="L4" s="476"/>
      <c r="M4" s="477" t="s">
        <v>207</v>
      </c>
      <c r="N4" s="475"/>
      <c r="O4" s="475"/>
      <c r="P4" s="475"/>
      <c r="Q4" s="476"/>
      <c r="R4" s="477" t="s">
        <v>209</v>
      </c>
      <c r="S4" s="475"/>
      <c r="T4" s="475"/>
      <c r="U4" s="475"/>
      <c r="V4" s="478"/>
      <c r="W4" s="479" t="s">
        <v>178</v>
      </c>
      <c r="X4" s="418"/>
      <c r="Y4" s="418"/>
      <c r="Z4" s="418"/>
      <c r="AA4" s="418"/>
      <c r="AB4" s="480" t="s">
        <v>179</v>
      </c>
      <c r="AC4" s="418"/>
      <c r="AD4" s="418"/>
      <c r="AE4" s="418"/>
      <c r="AF4" s="424"/>
      <c r="AG4" s="471"/>
      <c r="AH4" s="472"/>
      <c r="AI4" s="472"/>
      <c r="AJ4" s="472"/>
      <c r="AK4" s="473"/>
    </row>
    <row r="5" spans="1:37" ht="12.75" customHeight="1">
      <c r="A5" s="455"/>
      <c r="B5" s="458"/>
      <c r="C5" s="464" t="s">
        <v>180</v>
      </c>
      <c r="D5" s="418" t="s">
        <v>166</v>
      </c>
      <c r="E5" s="418"/>
      <c r="F5" s="418"/>
      <c r="G5" s="424" t="s">
        <v>47</v>
      </c>
      <c r="H5" s="420" t="s">
        <v>180</v>
      </c>
      <c r="I5" s="418" t="s">
        <v>166</v>
      </c>
      <c r="J5" s="418"/>
      <c r="K5" s="418"/>
      <c r="L5" s="424" t="s">
        <v>47</v>
      </c>
      <c r="M5" s="420" t="s">
        <v>180</v>
      </c>
      <c r="N5" s="418" t="s">
        <v>166</v>
      </c>
      <c r="O5" s="418"/>
      <c r="P5" s="418"/>
      <c r="Q5" s="424" t="s">
        <v>47</v>
      </c>
      <c r="R5" s="420" t="s">
        <v>180</v>
      </c>
      <c r="S5" s="418" t="s">
        <v>166</v>
      </c>
      <c r="T5" s="418"/>
      <c r="U5" s="418"/>
      <c r="V5" s="453" t="s">
        <v>47</v>
      </c>
      <c r="W5" s="420" t="s">
        <v>180</v>
      </c>
      <c r="X5" s="418" t="s">
        <v>166</v>
      </c>
      <c r="Y5" s="418"/>
      <c r="Z5" s="418"/>
      <c r="AA5" s="418" t="s">
        <v>47</v>
      </c>
      <c r="AB5" s="418" t="s">
        <v>180</v>
      </c>
      <c r="AC5" s="418" t="s">
        <v>166</v>
      </c>
      <c r="AD5" s="418"/>
      <c r="AE5" s="418"/>
      <c r="AF5" s="424" t="s">
        <v>47</v>
      </c>
      <c r="AG5" s="420" t="s">
        <v>180</v>
      </c>
      <c r="AH5" s="418" t="s">
        <v>166</v>
      </c>
      <c r="AI5" s="418"/>
      <c r="AJ5" s="418"/>
      <c r="AK5" s="424" t="s">
        <v>47</v>
      </c>
    </row>
    <row r="6" spans="1:37" ht="12.75" customHeight="1" thickBot="1">
      <c r="A6" s="456"/>
      <c r="B6" s="459"/>
      <c r="C6" s="464"/>
      <c r="D6" s="111" t="s">
        <v>148</v>
      </c>
      <c r="E6" s="111" t="s">
        <v>165</v>
      </c>
      <c r="F6" s="111" t="s">
        <v>47</v>
      </c>
      <c r="G6" s="424"/>
      <c r="H6" s="420"/>
      <c r="I6" s="111" t="s">
        <v>148</v>
      </c>
      <c r="J6" s="111" t="s">
        <v>165</v>
      </c>
      <c r="K6" s="111" t="s">
        <v>47</v>
      </c>
      <c r="L6" s="424"/>
      <c r="M6" s="420"/>
      <c r="N6" s="111" t="s">
        <v>148</v>
      </c>
      <c r="O6" s="111" t="s">
        <v>165</v>
      </c>
      <c r="P6" s="111" t="s">
        <v>47</v>
      </c>
      <c r="Q6" s="424"/>
      <c r="R6" s="420"/>
      <c r="S6" s="111" t="s">
        <v>148</v>
      </c>
      <c r="T6" s="111" t="s">
        <v>165</v>
      </c>
      <c r="U6" s="111" t="s">
        <v>47</v>
      </c>
      <c r="V6" s="453"/>
      <c r="W6" s="452"/>
      <c r="X6" s="295" t="s">
        <v>148</v>
      </c>
      <c r="Y6" s="295" t="s">
        <v>165</v>
      </c>
      <c r="Z6" s="295" t="s">
        <v>47</v>
      </c>
      <c r="AA6" s="419"/>
      <c r="AB6" s="419"/>
      <c r="AC6" s="295" t="s">
        <v>148</v>
      </c>
      <c r="AD6" s="295" t="s">
        <v>165</v>
      </c>
      <c r="AE6" s="295" t="s">
        <v>47</v>
      </c>
      <c r="AF6" s="417"/>
      <c r="AG6" s="452"/>
      <c r="AH6" s="295" t="s">
        <v>148</v>
      </c>
      <c r="AI6" s="295" t="s">
        <v>165</v>
      </c>
      <c r="AJ6" s="295" t="s">
        <v>47</v>
      </c>
      <c r="AK6" s="417"/>
    </row>
    <row r="7" spans="1:37" ht="18" customHeight="1">
      <c r="A7" s="306">
        <v>1</v>
      </c>
      <c r="B7" s="307" t="s">
        <v>21</v>
      </c>
      <c r="C7" s="278"/>
      <c r="D7" s="126"/>
      <c r="E7" s="271"/>
      <c r="F7" s="271"/>
      <c r="G7" s="284"/>
      <c r="H7" s="283"/>
      <c r="I7" s="126"/>
      <c r="J7" s="126"/>
      <c r="K7" s="126"/>
      <c r="L7" s="284"/>
      <c r="M7" s="283"/>
      <c r="N7" s="126"/>
      <c r="O7" s="111"/>
      <c r="P7" s="111"/>
      <c r="Q7" s="292"/>
      <c r="R7" s="294"/>
      <c r="S7" s="111"/>
      <c r="T7" s="111"/>
      <c r="U7" s="111"/>
      <c r="V7" s="292"/>
      <c r="W7" s="296"/>
      <c r="X7" s="280"/>
      <c r="Y7" s="280"/>
      <c r="Z7" s="280"/>
      <c r="AA7" s="281"/>
      <c r="AB7" s="296"/>
      <c r="AC7" s="280"/>
      <c r="AD7" s="280"/>
      <c r="AE7" s="280"/>
      <c r="AF7" s="281"/>
      <c r="AG7" s="296"/>
      <c r="AH7" s="280"/>
      <c r="AI7" s="280"/>
      <c r="AJ7" s="280"/>
      <c r="AK7" s="281"/>
    </row>
    <row r="8" spans="1:43" ht="18" customHeight="1">
      <c r="A8" s="302">
        <v>2</v>
      </c>
      <c r="B8" s="303" t="s">
        <v>22</v>
      </c>
      <c r="C8" s="273">
        <v>2368169</v>
      </c>
      <c r="D8" s="272">
        <v>18244491</v>
      </c>
      <c r="E8" s="273">
        <v>42432345</v>
      </c>
      <c r="F8" s="272">
        <f>SUM(D8:E8)</f>
        <v>60676836</v>
      </c>
      <c r="G8" s="286">
        <f>F8+C8</f>
        <v>63045005</v>
      </c>
      <c r="H8" s="285">
        <f>'LL30.09.11'!N10</f>
        <v>2352448</v>
      </c>
      <c r="I8" s="272">
        <f>'WLL30.09.11'!S10</f>
        <v>18047625</v>
      </c>
      <c r="J8" s="272">
        <f>'M30.09.11'!AB10</f>
        <v>46868568</v>
      </c>
      <c r="K8" s="272">
        <f>SUM(I8:J8)</f>
        <v>64916193</v>
      </c>
      <c r="L8" s="286">
        <f>K8+H8</f>
        <v>67268641</v>
      </c>
      <c r="M8" s="285">
        <v>2001056</v>
      </c>
      <c r="N8" s="272">
        <v>278217</v>
      </c>
      <c r="O8" s="274">
        <v>7030323</v>
      </c>
      <c r="P8" s="272">
        <f>SUM(N8:O8)</f>
        <v>7308540</v>
      </c>
      <c r="Q8" s="286">
        <f>P8+M8</f>
        <v>9309596</v>
      </c>
      <c r="R8" s="285">
        <f>'LL30.09.11'!D10</f>
        <v>1972556</v>
      </c>
      <c r="S8" s="272">
        <f>'WLL30.09.11'!D10+'WLL30.09.11'!L10</f>
        <v>257842</v>
      </c>
      <c r="T8" s="272">
        <f>'M30.09.11'!D10</f>
        <v>8628897</v>
      </c>
      <c r="U8" s="272">
        <f>SUM(S8:T8)</f>
        <v>8886739</v>
      </c>
      <c r="V8" s="286">
        <f>U8+R8</f>
        <v>10859295</v>
      </c>
      <c r="W8" s="285">
        <f>H8-C8</f>
        <v>-15721</v>
      </c>
      <c r="X8" s="272">
        <f>I8-D8</f>
        <v>-196866</v>
      </c>
      <c r="Y8" s="272">
        <f>J8-E8</f>
        <v>4436223</v>
      </c>
      <c r="Z8" s="272">
        <f>SUM(X8:Y8)</f>
        <v>4239357</v>
      </c>
      <c r="AA8" s="286">
        <f>Z8+W8</f>
        <v>4223636</v>
      </c>
      <c r="AB8" s="285">
        <f>R8-M8</f>
        <v>-28500</v>
      </c>
      <c r="AC8" s="272">
        <f>S8-N8</f>
        <v>-20375</v>
      </c>
      <c r="AD8" s="272">
        <f>T8-O8</f>
        <v>1598574</v>
      </c>
      <c r="AE8" s="272">
        <f>SUM(AC8:AD8)</f>
        <v>1578199</v>
      </c>
      <c r="AF8" s="286">
        <f>AE8+AB8</f>
        <v>1549699</v>
      </c>
      <c r="AG8" s="293">
        <f>-(AB8)/W8*100</f>
        <v>-181.28617772406335</v>
      </c>
      <c r="AH8" s="271">
        <f>AC8/X8*100</f>
        <v>10.34967947741103</v>
      </c>
      <c r="AI8" s="271">
        <f>AD8/Y8*100</f>
        <v>36.034572653358495</v>
      </c>
      <c r="AJ8" s="271">
        <f>AE8/Z8*100</f>
        <v>37.227320086513124</v>
      </c>
      <c r="AK8" s="297">
        <f>AF8/AA8*100</f>
        <v>36.691111639355285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302">
        <v>3</v>
      </c>
      <c r="B9" s="303" t="s">
        <v>23</v>
      </c>
      <c r="C9" s="273">
        <v>257683</v>
      </c>
      <c r="D9" s="272">
        <v>683566</v>
      </c>
      <c r="E9" s="273">
        <v>10987145</v>
      </c>
      <c r="F9" s="272">
        <f aca="true" t="shared" si="0" ref="F9:F32">SUM(D9:E9)</f>
        <v>11670711</v>
      </c>
      <c r="G9" s="286">
        <f aca="true" t="shared" si="1" ref="G9:G32">F9+C9</f>
        <v>11928394</v>
      </c>
      <c r="H9" s="285">
        <f>'LL30.09.11'!N11</f>
        <v>252177</v>
      </c>
      <c r="I9" s="272">
        <f>'WLL30.09.11'!S11</f>
        <v>305623</v>
      </c>
      <c r="J9" s="272">
        <f>'M30.09.11'!AB11</f>
        <v>13085064</v>
      </c>
      <c r="K9" s="272">
        <f aca="true" t="shared" si="2" ref="K9:K35">SUM(I9:J9)</f>
        <v>13390687</v>
      </c>
      <c r="L9" s="286">
        <f aca="true" t="shared" si="3" ref="L9:L35">K9+H9</f>
        <v>13642864</v>
      </c>
      <c r="M9" s="285">
        <v>255584</v>
      </c>
      <c r="N9" s="272">
        <v>108018</v>
      </c>
      <c r="O9" s="274">
        <v>1375989</v>
      </c>
      <c r="P9" s="272">
        <f aca="true" t="shared" si="4" ref="P9:P32">SUM(N9:O9)</f>
        <v>1484007</v>
      </c>
      <c r="Q9" s="286">
        <f aca="true" t="shared" si="5" ref="Q9:Q32">P9+M9</f>
        <v>1739591</v>
      </c>
      <c r="R9" s="285">
        <f>'LL30.09.11'!D11</f>
        <v>249718</v>
      </c>
      <c r="S9" s="272">
        <f>'WLL30.09.11'!D11+'WLL30.09.11'!L11</f>
        <v>108715</v>
      </c>
      <c r="T9" s="272">
        <f>'M30.09.11'!D11</f>
        <v>1414842</v>
      </c>
      <c r="U9" s="272">
        <f aca="true" t="shared" si="6" ref="U9:U32">SUM(S9:T9)</f>
        <v>1523557</v>
      </c>
      <c r="V9" s="286">
        <f aca="true" t="shared" si="7" ref="V9:V32">U9+R9</f>
        <v>1773275</v>
      </c>
      <c r="W9" s="285">
        <f aca="true" t="shared" si="8" ref="W9:Y35">H9-C9</f>
        <v>-5506</v>
      </c>
      <c r="X9" s="272">
        <f t="shared" si="8"/>
        <v>-377943</v>
      </c>
      <c r="Y9" s="272">
        <f t="shared" si="8"/>
        <v>2097919</v>
      </c>
      <c r="Z9" s="272">
        <f aca="true" t="shared" si="9" ref="Z9:Z32">SUM(X9:Y9)</f>
        <v>1719976</v>
      </c>
      <c r="AA9" s="286">
        <f aca="true" t="shared" si="10" ref="AA9:AA32">Z9+W9</f>
        <v>1714470</v>
      </c>
      <c r="AB9" s="285">
        <f aca="true" t="shared" si="11" ref="AB9:AD32">R9-M9</f>
        <v>-5866</v>
      </c>
      <c r="AC9" s="272">
        <f t="shared" si="11"/>
        <v>697</v>
      </c>
      <c r="AD9" s="272">
        <f t="shared" si="11"/>
        <v>38853</v>
      </c>
      <c r="AE9" s="272">
        <f aca="true" t="shared" si="12" ref="AE9:AE32">SUM(AC9:AD9)</f>
        <v>39550</v>
      </c>
      <c r="AF9" s="286">
        <f aca="true" t="shared" si="13" ref="AF9:AF32">AE9+AB9</f>
        <v>33684</v>
      </c>
      <c r="AG9" s="293">
        <f aca="true" t="shared" si="14" ref="AG9:AG36">-(AB9)/W9*100</f>
        <v>-106.53832183073011</v>
      </c>
      <c r="AH9" s="271">
        <f aca="true" t="shared" si="15" ref="AH9:AK36">AC9/X9*100</f>
        <v>-0.1844193436576415</v>
      </c>
      <c r="AI9" s="271">
        <f t="shared" si="15"/>
        <v>1.8519780792299416</v>
      </c>
      <c r="AJ9" s="271">
        <f t="shared" si="15"/>
        <v>2.299450690009628</v>
      </c>
      <c r="AK9" s="297">
        <f t="shared" si="15"/>
        <v>1.9646887959544348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302">
        <v>4</v>
      </c>
      <c r="B10" s="303" t="s">
        <v>24</v>
      </c>
      <c r="C10" s="273">
        <v>1196225</v>
      </c>
      <c r="D10" s="272">
        <v>11106488</v>
      </c>
      <c r="E10" s="273">
        <v>42434753</v>
      </c>
      <c r="F10" s="272">
        <f t="shared" si="0"/>
        <v>53541241</v>
      </c>
      <c r="G10" s="286">
        <f t="shared" si="1"/>
        <v>54737466</v>
      </c>
      <c r="H10" s="285">
        <f>'LL30.09.11'!N12</f>
        <v>608556</v>
      </c>
      <c r="I10" s="272">
        <f>'WLL30.09.11'!S12</f>
        <v>10581291</v>
      </c>
      <c r="J10" s="272">
        <f>'M30.09.11'!AB12</f>
        <v>48296977</v>
      </c>
      <c r="K10" s="272">
        <f t="shared" si="2"/>
        <v>58878268</v>
      </c>
      <c r="L10" s="286">
        <f t="shared" si="3"/>
        <v>59486824</v>
      </c>
      <c r="M10" s="285">
        <v>1183267</v>
      </c>
      <c r="N10" s="272">
        <v>398561</v>
      </c>
      <c r="O10" s="274">
        <v>5581696</v>
      </c>
      <c r="P10" s="272">
        <f t="shared" si="4"/>
        <v>5980257</v>
      </c>
      <c r="Q10" s="286">
        <f t="shared" si="5"/>
        <v>7163524</v>
      </c>
      <c r="R10" s="285">
        <f>'LL30.09.11'!D12</f>
        <v>594652</v>
      </c>
      <c r="S10" s="272">
        <f>'WLL30.09.11'!D12+'WLL30.09.11'!L12</f>
        <v>394819</v>
      </c>
      <c r="T10" s="272">
        <f>'M30.09.11'!D12</f>
        <v>5689530</v>
      </c>
      <c r="U10" s="272">
        <f t="shared" si="6"/>
        <v>6084349</v>
      </c>
      <c r="V10" s="286">
        <f t="shared" si="7"/>
        <v>6679001</v>
      </c>
      <c r="W10" s="285">
        <f t="shared" si="8"/>
        <v>-587669</v>
      </c>
      <c r="X10" s="272">
        <f t="shared" si="8"/>
        <v>-525197</v>
      </c>
      <c r="Y10" s="272">
        <f t="shared" si="8"/>
        <v>5862224</v>
      </c>
      <c r="Z10" s="272">
        <f t="shared" si="9"/>
        <v>5337027</v>
      </c>
      <c r="AA10" s="286">
        <f t="shared" si="10"/>
        <v>4749358</v>
      </c>
      <c r="AB10" s="285">
        <f t="shared" si="11"/>
        <v>-588615</v>
      </c>
      <c r="AC10" s="272">
        <f t="shared" si="11"/>
        <v>-3742</v>
      </c>
      <c r="AD10" s="272">
        <f t="shared" si="11"/>
        <v>107834</v>
      </c>
      <c r="AE10" s="272">
        <f t="shared" si="12"/>
        <v>104092</v>
      </c>
      <c r="AF10" s="286">
        <f t="shared" si="13"/>
        <v>-484523</v>
      </c>
      <c r="AG10" s="293">
        <f t="shared" si="14"/>
        <v>-100.16097497060422</v>
      </c>
      <c r="AH10" s="271">
        <f t="shared" si="15"/>
        <v>0.7124945496642212</v>
      </c>
      <c r="AI10" s="271">
        <f t="shared" si="15"/>
        <v>1.8394725278324402</v>
      </c>
      <c r="AJ10" s="271">
        <f t="shared" si="15"/>
        <v>1.9503742439376828</v>
      </c>
      <c r="AK10" s="297">
        <f t="shared" si="15"/>
        <v>-10.201863072861638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302">
        <v>5</v>
      </c>
      <c r="B11" s="303" t="s">
        <v>25</v>
      </c>
      <c r="C11" s="273">
        <v>0</v>
      </c>
      <c r="D11" s="272">
        <v>0</v>
      </c>
      <c r="E11" s="273">
        <v>0</v>
      </c>
      <c r="F11" s="272">
        <f t="shared" si="0"/>
        <v>0</v>
      </c>
      <c r="G11" s="286">
        <f t="shared" si="1"/>
        <v>0</v>
      </c>
      <c r="H11" s="285">
        <f>'LL30.09.11'!N13</f>
        <v>0</v>
      </c>
      <c r="I11" s="272">
        <f>'WLL30.09.11'!S13</f>
        <v>0</v>
      </c>
      <c r="J11" s="272">
        <f>'M30.09.11'!AB13</f>
        <v>0</v>
      </c>
      <c r="K11" s="272">
        <f t="shared" si="2"/>
        <v>0</v>
      </c>
      <c r="L11" s="286">
        <f t="shared" si="3"/>
        <v>0</v>
      </c>
      <c r="M11" s="285">
        <v>0</v>
      </c>
      <c r="N11" s="272">
        <v>0</v>
      </c>
      <c r="O11" s="274">
        <v>0</v>
      </c>
      <c r="P11" s="272">
        <f t="shared" si="4"/>
        <v>0</v>
      </c>
      <c r="Q11" s="286">
        <f t="shared" si="5"/>
        <v>0</v>
      </c>
      <c r="R11" s="285">
        <f>'LL30.09.11'!D13</f>
        <v>0</v>
      </c>
      <c r="S11" s="272">
        <f>'WLL30.09.11'!D13+'WLL30.09.11'!L13</f>
        <v>0</v>
      </c>
      <c r="T11" s="272">
        <f>'M30.09.11'!D13</f>
        <v>0</v>
      </c>
      <c r="U11" s="272">
        <f t="shared" si="6"/>
        <v>0</v>
      </c>
      <c r="V11" s="286">
        <f t="shared" si="7"/>
        <v>0</v>
      </c>
      <c r="W11" s="285">
        <f t="shared" si="8"/>
        <v>0</v>
      </c>
      <c r="X11" s="272">
        <f t="shared" si="8"/>
        <v>0</v>
      </c>
      <c r="Y11" s="272">
        <f t="shared" si="8"/>
        <v>0</v>
      </c>
      <c r="Z11" s="272">
        <f t="shared" si="9"/>
        <v>0</v>
      </c>
      <c r="AA11" s="286">
        <f t="shared" si="10"/>
        <v>0</v>
      </c>
      <c r="AB11" s="285">
        <f t="shared" si="11"/>
        <v>0</v>
      </c>
      <c r="AC11" s="272">
        <f t="shared" si="11"/>
        <v>0</v>
      </c>
      <c r="AD11" s="272">
        <f t="shared" si="11"/>
        <v>0</v>
      </c>
      <c r="AE11" s="272">
        <f t="shared" si="12"/>
        <v>0</v>
      </c>
      <c r="AF11" s="286">
        <f t="shared" si="13"/>
        <v>0</v>
      </c>
      <c r="AG11" s="293"/>
      <c r="AH11" s="271"/>
      <c r="AI11" s="271"/>
      <c r="AJ11" s="271"/>
      <c r="AK11" s="297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302">
        <v>6</v>
      </c>
      <c r="B12" s="303" t="s">
        <v>26</v>
      </c>
      <c r="C12" s="273">
        <v>1947196</v>
      </c>
      <c r="D12" s="272">
        <v>11524025</v>
      </c>
      <c r="E12" s="273">
        <v>35433618</v>
      </c>
      <c r="F12" s="272">
        <f t="shared" si="0"/>
        <v>46957643</v>
      </c>
      <c r="G12" s="286">
        <f t="shared" si="1"/>
        <v>48904839</v>
      </c>
      <c r="H12" s="285">
        <f>'LL30.09.11'!N14</f>
        <v>1889089</v>
      </c>
      <c r="I12" s="272">
        <f>'WLL30.09.11'!S14</f>
        <v>12583248</v>
      </c>
      <c r="J12" s="272">
        <f>'M30.09.11'!AB14</f>
        <v>37534211</v>
      </c>
      <c r="K12" s="272">
        <f t="shared" si="2"/>
        <v>50117459</v>
      </c>
      <c r="L12" s="286">
        <f t="shared" si="3"/>
        <v>52006548</v>
      </c>
      <c r="M12" s="285">
        <v>1714975</v>
      </c>
      <c r="N12" s="272">
        <v>284788</v>
      </c>
      <c r="O12" s="274">
        <v>3692681</v>
      </c>
      <c r="P12" s="272">
        <f t="shared" si="4"/>
        <v>3977469</v>
      </c>
      <c r="Q12" s="286">
        <f t="shared" si="5"/>
        <v>5692444</v>
      </c>
      <c r="R12" s="285">
        <f>'LL30.09.11'!D14</f>
        <v>1654531</v>
      </c>
      <c r="S12" s="272">
        <f>'WLL30.09.11'!D14+'WLL30.09.11'!L14</f>
        <v>264254</v>
      </c>
      <c r="T12" s="272">
        <f>'M30.09.11'!D14</f>
        <v>3821777</v>
      </c>
      <c r="U12" s="272">
        <f t="shared" si="6"/>
        <v>4086031</v>
      </c>
      <c r="V12" s="286">
        <f t="shared" si="7"/>
        <v>5740562</v>
      </c>
      <c r="W12" s="285">
        <f t="shared" si="8"/>
        <v>-58107</v>
      </c>
      <c r="X12" s="272">
        <f t="shared" si="8"/>
        <v>1059223</v>
      </c>
      <c r="Y12" s="272">
        <f t="shared" si="8"/>
        <v>2100593</v>
      </c>
      <c r="Z12" s="272">
        <f t="shared" si="9"/>
        <v>3159816</v>
      </c>
      <c r="AA12" s="286">
        <f t="shared" si="10"/>
        <v>3101709</v>
      </c>
      <c r="AB12" s="285">
        <f t="shared" si="11"/>
        <v>-60444</v>
      </c>
      <c r="AC12" s="272">
        <f t="shared" si="11"/>
        <v>-20534</v>
      </c>
      <c r="AD12" s="272">
        <f t="shared" si="11"/>
        <v>129096</v>
      </c>
      <c r="AE12" s="272">
        <f t="shared" si="12"/>
        <v>108562</v>
      </c>
      <c r="AF12" s="286">
        <f t="shared" si="13"/>
        <v>48118</v>
      </c>
      <c r="AG12" s="293">
        <f t="shared" si="14"/>
        <v>-104.02189065000775</v>
      </c>
      <c r="AH12" s="271">
        <f t="shared" si="15"/>
        <v>-1.9385908349799807</v>
      </c>
      <c r="AI12" s="271">
        <f t="shared" si="15"/>
        <v>6.145693144745317</v>
      </c>
      <c r="AJ12" s="271">
        <f t="shared" si="15"/>
        <v>3.4357063829033088</v>
      </c>
      <c r="AK12" s="297">
        <f t="shared" si="15"/>
        <v>1.5513383105894203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302">
        <v>7</v>
      </c>
      <c r="B13" s="303" t="s">
        <v>27</v>
      </c>
      <c r="C13" s="273">
        <v>650110</v>
      </c>
      <c r="D13" s="272">
        <v>6946270</v>
      </c>
      <c r="E13" s="273">
        <v>13443237</v>
      </c>
      <c r="F13" s="272">
        <f t="shared" si="0"/>
        <v>20389507</v>
      </c>
      <c r="G13" s="286">
        <f t="shared" si="1"/>
        <v>21039617</v>
      </c>
      <c r="H13" s="285">
        <f>'LL30.09.11'!N15</f>
        <v>619109</v>
      </c>
      <c r="I13" s="272">
        <f>'WLL30.09.11'!S15</f>
        <v>7575338</v>
      </c>
      <c r="J13" s="272">
        <f>'M30.09.11'!AB15</f>
        <v>14311390</v>
      </c>
      <c r="K13" s="272">
        <f t="shared" si="2"/>
        <v>21886728</v>
      </c>
      <c r="L13" s="286">
        <f t="shared" si="3"/>
        <v>22505837</v>
      </c>
      <c r="M13" s="285">
        <v>609130</v>
      </c>
      <c r="N13" s="272">
        <v>93279</v>
      </c>
      <c r="O13" s="274">
        <v>2964196</v>
      </c>
      <c r="P13" s="272">
        <f t="shared" si="4"/>
        <v>3057475</v>
      </c>
      <c r="Q13" s="286">
        <f t="shared" si="5"/>
        <v>3666605</v>
      </c>
      <c r="R13" s="285">
        <f>'LL30.09.11'!D15</f>
        <v>574579</v>
      </c>
      <c r="S13" s="272">
        <f>'WLL30.09.11'!D15+'WLL30.09.11'!L15</f>
        <v>60943</v>
      </c>
      <c r="T13" s="272">
        <f>'M30.09.11'!D15</f>
        <v>2936126</v>
      </c>
      <c r="U13" s="272">
        <f t="shared" si="6"/>
        <v>2997069</v>
      </c>
      <c r="V13" s="286">
        <f t="shared" si="7"/>
        <v>3571648</v>
      </c>
      <c r="W13" s="285">
        <f t="shared" si="8"/>
        <v>-31001</v>
      </c>
      <c r="X13" s="272">
        <f t="shared" si="8"/>
        <v>629068</v>
      </c>
      <c r="Y13" s="272">
        <f t="shared" si="8"/>
        <v>868153</v>
      </c>
      <c r="Z13" s="272">
        <f t="shared" si="9"/>
        <v>1497221</v>
      </c>
      <c r="AA13" s="286">
        <f t="shared" si="10"/>
        <v>1466220</v>
      </c>
      <c r="AB13" s="285">
        <f t="shared" si="11"/>
        <v>-34551</v>
      </c>
      <c r="AC13" s="272">
        <f t="shared" si="11"/>
        <v>-32336</v>
      </c>
      <c r="AD13" s="272">
        <f t="shared" si="11"/>
        <v>-28070</v>
      </c>
      <c r="AE13" s="272">
        <f t="shared" si="12"/>
        <v>-60406</v>
      </c>
      <c r="AF13" s="286">
        <f t="shared" si="13"/>
        <v>-94957</v>
      </c>
      <c r="AG13" s="293">
        <f t="shared" si="14"/>
        <v>-111.45124350827393</v>
      </c>
      <c r="AH13" s="271">
        <f t="shared" si="15"/>
        <v>-5.140302797153884</v>
      </c>
      <c r="AI13" s="271">
        <f t="shared" si="15"/>
        <v>-3.2333010425581663</v>
      </c>
      <c r="AJ13" s="271">
        <f t="shared" si="15"/>
        <v>-4.0345413268982995</v>
      </c>
      <c r="AK13" s="297">
        <f t="shared" si="15"/>
        <v>-6.476313240850623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302">
        <v>8</v>
      </c>
      <c r="B14" s="303" t="s">
        <v>28</v>
      </c>
      <c r="C14" s="273">
        <v>337476</v>
      </c>
      <c r="D14" s="272">
        <v>1149506</v>
      </c>
      <c r="E14" s="273">
        <v>6066426</v>
      </c>
      <c r="F14" s="272">
        <f t="shared" si="0"/>
        <v>7215932</v>
      </c>
      <c r="G14" s="286">
        <f t="shared" si="1"/>
        <v>7553408</v>
      </c>
      <c r="H14" s="285">
        <f>'LL30.09.11'!N16</f>
        <v>324227</v>
      </c>
      <c r="I14" s="272">
        <f>'WLL30.09.11'!S16</f>
        <v>884558</v>
      </c>
      <c r="J14" s="272">
        <f>'M30.09.11'!AB16</f>
        <v>6838662</v>
      </c>
      <c r="K14" s="272">
        <f t="shared" si="2"/>
        <v>7723220</v>
      </c>
      <c r="L14" s="286">
        <f t="shared" si="3"/>
        <v>8047447</v>
      </c>
      <c r="M14" s="285">
        <v>331623</v>
      </c>
      <c r="N14" s="272">
        <v>74078</v>
      </c>
      <c r="O14" s="274">
        <v>1596336</v>
      </c>
      <c r="P14" s="272">
        <f t="shared" si="4"/>
        <v>1670414</v>
      </c>
      <c r="Q14" s="286">
        <f t="shared" si="5"/>
        <v>2002037</v>
      </c>
      <c r="R14" s="285">
        <f>'LL30.09.11'!D16</f>
        <v>317999</v>
      </c>
      <c r="S14" s="272">
        <f>'WLL30.09.11'!D16+'WLL30.09.11'!L16</f>
        <v>70530</v>
      </c>
      <c r="T14" s="272">
        <f>'M30.09.11'!D16</f>
        <v>1652265</v>
      </c>
      <c r="U14" s="272">
        <f t="shared" si="6"/>
        <v>1722795</v>
      </c>
      <c r="V14" s="286">
        <f t="shared" si="7"/>
        <v>2040794</v>
      </c>
      <c r="W14" s="285">
        <f t="shared" si="8"/>
        <v>-13249</v>
      </c>
      <c r="X14" s="272">
        <f t="shared" si="8"/>
        <v>-264948</v>
      </c>
      <c r="Y14" s="272">
        <f t="shared" si="8"/>
        <v>772236</v>
      </c>
      <c r="Z14" s="272">
        <f t="shared" si="9"/>
        <v>507288</v>
      </c>
      <c r="AA14" s="286">
        <f t="shared" si="10"/>
        <v>494039</v>
      </c>
      <c r="AB14" s="285">
        <f t="shared" si="11"/>
        <v>-13624</v>
      </c>
      <c r="AC14" s="272">
        <f t="shared" si="11"/>
        <v>-3548</v>
      </c>
      <c r="AD14" s="272">
        <f t="shared" si="11"/>
        <v>55929</v>
      </c>
      <c r="AE14" s="272">
        <f t="shared" si="12"/>
        <v>52381</v>
      </c>
      <c r="AF14" s="286">
        <f t="shared" si="13"/>
        <v>38757</v>
      </c>
      <c r="AG14" s="293">
        <f t="shared" si="14"/>
        <v>-102.8304022945128</v>
      </c>
      <c r="AH14" s="271">
        <f t="shared" si="15"/>
        <v>1.3391306973443844</v>
      </c>
      <c r="AI14" s="271">
        <f t="shared" si="15"/>
        <v>7.242475098286016</v>
      </c>
      <c r="AJ14" s="271">
        <f t="shared" si="15"/>
        <v>10.325692703158758</v>
      </c>
      <c r="AK14" s="297">
        <f t="shared" si="15"/>
        <v>7.844927222344794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302">
        <v>9</v>
      </c>
      <c r="B15" s="303" t="s">
        <v>29</v>
      </c>
      <c r="C15" s="273">
        <v>216333</v>
      </c>
      <c r="D15" s="272">
        <v>658139</v>
      </c>
      <c r="E15" s="273">
        <v>5096147</v>
      </c>
      <c r="F15" s="272">
        <f t="shared" si="0"/>
        <v>5754286</v>
      </c>
      <c r="G15" s="286">
        <f t="shared" si="1"/>
        <v>5970619</v>
      </c>
      <c r="H15" s="285">
        <f>'LL30.09.11'!N17</f>
        <v>212817</v>
      </c>
      <c r="I15" s="272">
        <f>'WLL30.09.11'!S17</f>
        <v>730167</v>
      </c>
      <c r="J15" s="272">
        <f>'M30.09.11'!AB17</f>
        <v>5078414</v>
      </c>
      <c r="K15" s="272">
        <f t="shared" si="2"/>
        <v>5808581</v>
      </c>
      <c r="L15" s="286">
        <f t="shared" si="3"/>
        <v>6021398</v>
      </c>
      <c r="M15" s="285">
        <v>216149</v>
      </c>
      <c r="N15" s="272">
        <v>82290</v>
      </c>
      <c r="O15" s="274">
        <v>751092</v>
      </c>
      <c r="P15" s="272">
        <f t="shared" si="4"/>
        <v>833382</v>
      </c>
      <c r="Q15" s="286">
        <f t="shared" si="5"/>
        <v>1049531</v>
      </c>
      <c r="R15" s="285">
        <f>'LL30.09.11'!D17</f>
        <v>212574</v>
      </c>
      <c r="S15" s="272">
        <f>'WLL30.09.11'!D17+'WLL30.09.11'!L17</f>
        <v>79551</v>
      </c>
      <c r="T15" s="272">
        <f>'M30.09.11'!D17</f>
        <v>870448</v>
      </c>
      <c r="U15" s="272">
        <f t="shared" si="6"/>
        <v>949999</v>
      </c>
      <c r="V15" s="286">
        <f t="shared" si="7"/>
        <v>1162573</v>
      </c>
      <c r="W15" s="285">
        <f t="shared" si="8"/>
        <v>-3516</v>
      </c>
      <c r="X15" s="272">
        <f t="shared" si="8"/>
        <v>72028</v>
      </c>
      <c r="Y15" s="272">
        <f t="shared" si="8"/>
        <v>-17733</v>
      </c>
      <c r="Z15" s="272">
        <f t="shared" si="9"/>
        <v>54295</v>
      </c>
      <c r="AA15" s="286">
        <f t="shared" si="10"/>
        <v>50779</v>
      </c>
      <c r="AB15" s="285">
        <f t="shared" si="11"/>
        <v>-3575</v>
      </c>
      <c r="AC15" s="272">
        <f t="shared" si="11"/>
        <v>-2739</v>
      </c>
      <c r="AD15" s="272">
        <f t="shared" si="11"/>
        <v>119356</v>
      </c>
      <c r="AE15" s="272">
        <f t="shared" si="12"/>
        <v>116617</v>
      </c>
      <c r="AF15" s="286">
        <f t="shared" si="13"/>
        <v>113042</v>
      </c>
      <c r="AG15" s="293">
        <f t="shared" si="14"/>
        <v>-101.67804323094425</v>
      </c>
      <c r="AH15" s="271">
        <f t="shared" si="15"/>
        <v>-3.8026878436163716</v>
      </c>
      <c r="AI15" s="271">
        <f t="shared" si="15"/>
        <v>-673.0728021203406</v>
      </c>
      <c r="AJ15" s="271">
        <f t="shared" si="15"/>
        <v>214.784050096694</v>
      </c>
      <c r="AK15" s="297">
        <f t="shared" si="15"/>
        <v>222.61564820102797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302">
        <v>10</v>
      </c>
      <c r="B16" s="303" t="s">
        <v>30</v>
      </c>
      <c r="C16" s="273">
        <v>0</v>
      </c>
      <c r="D16" s="272">
        <v>0</v>
      </c>
      <c r="E16" s="273">
        <v>0</v>
      </c>
      <c r="F16" s="272">
        <f t="shared" si="0"/>
        <v>0</v>
      </c>
      <c r="G16" s="286">
        <f t="shared" si="1"/>
        <v>0</v>
      </c>
      <c r="H16" s="285">
        <f>'LL30.09.11'!N18</f>
        <v>0</v>
      </c>
      <c r="I16" s="272">
        <f>'WLL30.09.11'!S18</f>
        <v>0</v>
      </c>
      <c r="J16" s="272">
        <f>'M30.09.11'!AB18</f>
        <v>0</v>
      </c>
      <c r="K16" s="272">
        <f t="shared" si="2"/>
        <v>0</v>
      </c>
      <c r="L16" s="286">
        <f t="shared" si="3"/>
        <v>0</v>
      </c>
      <c r="M16" s="285">
        <v>0</v>
      </c>
      <c r="N16" s="272">
        <v>0</v>
      </c>
      <c r="O16" s="274">
        <v>0</v>
      </c>
      <c r="P16" s="272">
        <f t="shared" si="4"/>
        <v>0</v>
      </c>
      <c r="Q16" s="286">
        <f t="shared" si="5"/>
        <v>0</v>
      </c>
      <c r="R16" s="285">
        <f>'LL30.09.11'!D18</f>
        <v>0</v>
      </c>
      <c r="S16" s="272">
        <f>'WLL30.09.11'!D18+'WLL30.09.11'!L18</f>
        <v>0</v>
      </c>
      <c r="T16" s="272">
        <f>'M30.09.11'!D18</f>
        <v>0</v>
      </c>
      <c r="U16" s="272">
        <f t="shared" si="6"/>
        <v>0</v>
      </c>
      <c r="V16" s="286">
        <f t="shared" si="7"/>
        <v>0</v>
      </c>
      <c r="W16" s="285">
        <f t="shared" si="8"/>
        <v>0</v>
      </c>
      <c r="X16" s="272">
        <f t="shared" si="8"/>
        <v>0</v>
      </c>
      <c r="Y16" s="272">
        <f t="shared" si="8"/>
        <v>0</v>
      </c>
      <c r="Z16" s="272">
        <f t="shared" si="9"/>
        <v>0</v>
      </c>
      <c r="AA16" s="286">
        <f t="shared" si="10"/>
        <v>0</v>
      </c>
      <c r="AB16" s="285">
        <f t="shared" si="11"/>
        <v>0</v>
      </c>
      <c r="AC16" s="272">
        <f t="shared" si="11"/>
        <v>0</v>
      </c>
      <c r="AD16" s="272">
        <f t="shared" si="11"/>
        <v>0</v>
      </c>
      <c r="AE16" s="272">
        <f t="shared" si="12"/>
        <v>0</v>
      </c>
      <c r="AF16" s="286">
        <f t="shared" si="13"/>
        <v>0</v>
      </c>
      <c r="AG16" s="293"/>
      <c r="AH16" s="271"/>
      <c r="AI16" s="271"/>
      <c r="AJ16" s="271"/>
      <c r="AK16" s="297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302">
        <v>11</v>
      </c>
      <c r="B17" s="303" t="s">
        <v>31</v>
      </c>
      <c r="C17" s="273">
        <v>2742534</v>
      </c>
      <c r="D17" s="272">
        <v>16620227</v>
      </c>
      <c r="E17" s="273">
        <v>32829484</v>
      </c>
      <c r="F17" s="272">
        <f t="shared" si="0"/>
        <v>49449711</v>
      </c>
      <c r="G17" s="286">
        <f t="shared" si="1"/>
        <v>52192245</v>
      </c>
      <c r="H17" s="285">
        <f>'LL30.09.11'!N19</f>
        <v>2718929</v>
      </c>
      <c r="I17" s="272">
        <f>'WLL30.09.11'!S19</f>
        <v>17019699</v>
      </c>
      <c r="J17" s="272">
        <f>'M30.09.11'!AB19</f>
        <v>35331959</v>
      </c>
      <c r="K17" s="272">
        <f t="shared" si="2"/>
        <v>52351658</v>
      </c>
      <c r="L17" s="286">
        <f t="shared" si="3"/>
        <v>55070587</v>
      </c>
      <c r="M17" s="285">
        <v>2040456</v>
      </c>
      <c r="N17" s="272">
        <v>439184</v>
      </c>
      <c r="O17" s="274">
        <v>5266113</v>
      </c>
      <c r="P17" s="272">
        <f t="shared" si="4"/>
        <v>5705297</v>
      </c>
      <c r="Q17" s="286">
        <f t="shared" si="5"/>
        <v>7745753</v>
      </c>
      <c r="R17" s="285">
        <f>'LL30.09.11'!D19</f>
        <v>2004758</v>
      </c>
      <c r="S17" s="272">
        <f>'WLL30.09.11'!D19+'WLL30.09.11'!L19</f>
        <v>433042</v>
      </c>
      <c r="T17" s="272">
        <f>'M30.09.11'!D19</f>
        <v>5866696</v>
      </c>
      <c r="U17" s="272">
        <f t="shared" si="6"/>
        <v>6299738</v>
      </c>
      <c r="V17" s="286">
        <f t="shared" si="7"/>
        <v>8304496</v>
      </c>
      <c r="W17" s="285">
        <f t="shared" si="8"/>
        <v>-23605</v>
      </c>
      <c r="X17" s="272">
        <f t="shared" si="8"/>
        <v>399472</v>
      </c>
      <c r="Y17" s="272">
        <f t="shared" si="8"/>
        <v>2502475</v>
      </c>
      <c r="Z17" s="272">
        <f t="shared" si="9"/>
        <v>2901947</v>
      </c>
      <c r="AA17" s="286">
        <f t="shared" si="10"/>
        <v>2878342</v>
      </c>
      <c r="AB17" s="285">
        <f t="shared" si="11"/>
        <v>-35698</v>
      </c>
      <c r="AC17" s="272">
        <f t="shared" si="11"/>
        <v>-6142</v>
      </c>
      <c r="AD17" s="272">
        <f t="shared" si="11"/>
        <v>600583</v>
      </c>
      <c r="AE17" s="272">
        <f t="shared" si="12"/>
        <v>594441</v>
      </c>
      <c r="AF17" s="286">
        <f t="shared" si="13"/>
        <v>558743</v>
      </c>
      <c r="AG17" s="293">
        <f t="shared" si="14"/>
        <v>-151.23067146790933</v>
      </c>
      <c r="AH17" s="271">
        <f t="shared" si="15"/>
        <v>-1.5375295389914687</v>
      </c>
      <c r="AI17" s="271">
        <f t="shared" si="15"/>
        <v>23.999560435169183</v>
      </c>
      <c r="AJ17" s="271">
        <f t="shared" si="15"/>
        <v>20.484212840551532</v>
      </c>
      <c r="AK17" s="297">
        <f t="shared" si="15"/>
        <v>19.41197397668519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302">
        <v>12</v>
      </c>
      <c r="B18" s="303" t="s">
        <v>32</v>
      </c>
      <c r="C18" s="273">
        <v>3300789</v>
      </c>
      <c r="D18" s="272">
        <v>7567963</v>
      </c>
      <c r="E18" s="273">
        <v>23793045</v>
      </c>
      <c r="F18" s="272">
        <f t="shared" si="0"/>
        <v>31361008</v>
      </c>
      <c r="G18" s="286">
        <f t="shared" si="1"/>
        <v>34661797</v>
      </c>
      <c r="H18" s="285">
        <f>'LL30.09.11'!N20</f>
        <v>3255705</v>
      </c>
      <c r="I18" s="272">
        <f>'WLL30.09.11'!S20</f>
        <v>7475388</v>
      </c>
      <c r="J18" s="272">
        <f>'M30.09.11'!AB20</f>
        <v>26050158</v>
      </c>
      <c r="K18" s="272">
        <f t="shared" si="2"/>
        <v>33525546</v>
      </c>
      <c r="L18" s="286">
        <f t="shared" si="3"/>
        <v>36781251</v>
      </c>
      <c r="M18" s="285">
        <v>3182212</v>
      </c>
      <c r="N18" s="272">
        <v>547784</v>
      </c>
      <c r="O18" s="274">
        <v>5417530</v>
      </c>
      <c r="P18" s="272">
        <f t="shared" si="4"/>
        <v>5965314</v>
      </c>
      <c r="Q18" s="286">
        <f t="shared" si="5"/>
        <v>9147526</v>
      </c>
      <c r="R18" s="285">
        <f>'LL30.09.11'!D20</f>
        <v>3132965</v>
      </c>
      <c r="S18" s="272">
        <f>'WLL30.09.11'!D20+'WLL30.09.11'!L20</f>
        <v>373071</v>
      </c>
      <c r="T18" s="272">
        <f>'M30.09.11'!D20</f>
        <v>6087410</v>
      </c>
      <c r="U18" s="272">
        <f t="shared" si="6"/>
        <v>6460481</v>
      </c>
      <c r="V18" s="286">
        <f t="shared" si="7"/>
        <v>9593446</v>
      </c>
      <c r="W18" s="285">
        <f t="shared" si="8"/>
        <v>-45084</v>
      </c>
      <c r="X18" s="272">
        <f t="shared" si="8"/>
        <v>-92575</v>
      </c>
      <c r="Y18" s="272">
        <f t="shared" si="8"/>
        <v>2257113</v>
      </c>
      <c r="Z18" s="272">
        <f t="shared" si="9"/>
        <v>2164538</v>
      </c>
      <c r="AA18" s="286">
        <f t="shared" si="10"/>
        <v>2119454</v>
      </c>
      <c r="AB18" s="285">
        <f t="shared" si="11"/>
        <v>-49247</v>
      </c>
      <c r="AC18" s="272">
        <f t="shared" si="11"/>
        <v>-174713</v>
      </c>
      <c r="AD18" s="272">
        <f t="shared" si="11"/>
        <v>669880</v>
      </c>
      <c r="AE18" s="272">
        <f t="shared" si="12"/>
        <v>495167</v>
      </c>
      <c r="AF18" s="286">
        <f t="shared" si="13"/>
        <v>445920</v>
      </c>
      <c r="AG18" s="293">
        <f t="shared" si="14"/>
        <v>-109.23387454529323</v>
      </c>
      <c r="AH18" s="271">
        <f t="shared" si="15"/>
        <v>188.72589792060492</v>
      </c>
      <c r="AI18" s="271">
        <f t="shared" si="15"/>
        <v>29.6786204323842</v>
      </c>
      <c r="AJ18" s="271">
        <f t="shared" si="15"/>
        <v>22.876336659370267</v>
      </c>
      <c r="AK18" s="297">
        <f t="shared" si="15"/>
        <v>21.03938089715559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302">
        <v>13</v>
      </c>
      <c r="B19" s="303" t="s">
        <v>33</v>
      </c>
      <c r="C19" s="273">
        <v>1383627</v>
      </c>
      <c r="D19" s="272">
        <v>12673137</v>
      </c>
      <c r="E19" s="273">
        <v>33152037</v>
      </c>
      <c r="F19" s="272">
        <f t="shared" si="0"/>
        <v>45825174</v>
      </c>
      <c r="G19" s="286">
        <f t="shared" si="1"/>
        <v>47208801</v>
      </c>
      <c r="H19" s="285">
        <f>'LL30.09.11'!N21</f>
        <v>1217680</v>
      </c>
      <c r="I19" s="272">
        <f>'WLL30.09.11'!S21</f>
        <v>9671251</v>
      </c>
      <c r="J19" s="272">
        <f>'M30.09.11'!AB21</f>
        <v>39242410</v>
      </c>
      <c r="K19" s="272">
        <f t="shared" si="2"/>
        <v>48913661</v>
      </c>
      <c r="L19" s="286">
        <f t="shared" si="3"/>
        <v>50131341</v>
      </c>
      <c r="M19" s="285">
        <v>1040334</v>
      </c>
      <c r="N19" s="272">
        <v>793611</v>
      </c>
      <c r="O19" s="274">
        <v>4225019</v>
      </c>
      <c r="P19" s="272">
        <f t="shared" si="4"/>
        <v>5018630</v>
      </c>
      <c r="Q19" s="286">
        <f t="shared" si="5"/>
        <v>6058964</v>
      </c>
      <c r="R19" s="285">
        <f>'LL30.09.11'!D21</f>
        <v>870342</v>
      </c>
      <c r="S19" s="272">
        <f>'WLL30.09.11'!D21+'WLL30.09.11'!L21</f>
        <v>516855</v>
      </c>
      <c r="T19" s="272">
        <f>'M30.09.11'!D21</f>
        <v>4298129</v>
      </c>
      <c r="U19" s="272">
        <f t="shared" si="6"/>
        <v>4814984</v>
      </c>
      <c r="V19" s="286">
        <f t="shared" si="7"/>
        <v>5685326</v>
      </c>
      <c r="W19" s="285">
        <f t="shared" si="8"/>
        <v>-165947</v>
      </c>
      <c r="X19" s="272">
        <f t="shared" si="8"/>
        <v>-3001886</v>
      </c>
      <c r="Y19" s="272">
        <f t="shared" si="8"/>
        <v>6090373</v>
      </c>
      <c r="Z19" s="272">
        <f t="shared" si="9"/>
        <v>3088487</v>
      </c>
      <c r="AA19" s="286">
        <f t="shared" si="10"/>
        <v>2922540</v>
      </c>
      <c r="AB19" s="285">
        <f t="shared" si="11"/>
        <v>-169992</v>
      </c>
      <c r="AC19" s="272">
        <f t="shared" si="11"/>
        <v>-276756</v>
      </c>
      <c r="AD19" s="272">
        <f t="shared" si="11"/>
        <v>73110</v>
      </c>
      <c r="AE19" s="272">
        <f t="shared" si="12"/>
        <v>-203646</v>
      </c>
      <c r="AF19" s="286">
        <f t="shared" si="13"/>
        <v>-373638</v>
      </c>
      <c r="AG19" s="293">
        <f t="shared" si="14"/>
        <v>-102.43752523396023</v>
      </c>
      <c r="AH19" s="271">
        <f t="shared" si="15"/>
        <v>9.219404067975931</v>
      </c>
      <c r="AI19" s="271">
        <f t="shared" si="15"/>
        <v>1.2004190876322354</v>
      </c>
      <c r="AJ19" s="271">
        <f t="shared" si="15"/>
        <v>-6.593714009481018</v>
      </c>
      <c r="AK19" s="297">
        <f t="shared" si="15"/>
        <v>-12.784700979285143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302">
        <v>14</v>
      </c>
      <c r="B20" s="303" t="s">
        <v>34</v>
      </c>
      <c r="C20" s="273">
        <v>2853191</v>
      </c>
      <c r="D20" s="272">
        <v>20211373</v>
      </c>
      <c r="E20" s="273">
        <v>41504873</v>
      </c>
      <c r="F20" s="272">
        <f t="shared" si="0"/>
        <v>61716246</v>
      </c>
      <c r="G20" s="286">
        <f t="shared" si="1"/>
        <v>64569437</v>
      </c>
      <c r="H20" s="285">
        <f>'LL30.09.11'!N22</f>
        <v>2732482</v>
      </c>
      <c r="I20" s="272">
        <f>'WLL30.09.11'!S22</f>
        <v>21936729</v>
      </c>
      <c r="J20" s="272">
        <f>'M30.09.11'!AB22</f>
        <v>44880002</v>
      </c>
      <c r="K20" s="272">
        <f t="shared" si="2"/>
        <v>66816731</v>
      </c>
      <c r="L20" s="286">
        <f t="shared" si="3"/>
        <v>69549213</v>
      </c>
      <c r="M20" s="285">
        <v>2482216</v>
      </c>
      <c r="N20" s="272">
        <v>473091</v>
      </c>
      <c r="O20" s="274">
        <v>6123218</v>
      </c>
      <c r="P20" s="272">
        <f t="shared" si="4"/>
        <v>6596309</v>
      </c>
      <c r="Q20" s="286">
        <f t="shared" si="5"/>
        <v>9078525</v>
      </c>
      <c r="R20" s="285">
        <f>'LL30.09.11'!D22</f>
        <v>2345167</v>
      </c>
      <c r="S20" s="272">
        <f>'WLL30.09.11'!D22+'WLL30.09.11'!L22</f>
        <v>373777</v>
      </c>
      <c r="T20" s="272">
        <f>'M30.09.11'!D22</f>
        <v>5875967</v>
      </c>
      <c r="U20" s="272">
        <f t="shared" si="6"/>
        <v>6249744</v>
      </c>
      <c r="V20" s="286">
        <f t="shared" si="7"/>
        <v>8594911</v>
      </c>
      <c r="W20" s="285">
        <f t="shared" si="8"/>
        <v>-120709</v>
      </c>
      <c r="X20" s="272">
        <f t="shared" si="8"/>
        <v>1725356</v>
      </c>
      <c r="Y20" s="272">
        <f t="shared" si="8"/>
        <v>3375129</v>
      </c>
      <c r="Z20" s="272">
        <f t="shared" si="9"/>
        <v>5100485</v>
      </c>
      <c r="AA20" s="286">
        <f t="shared" si="10"/>
        <v>4979776</v>
      </c>
      <c r="AB20" s="285">
        <f t="shared" si="11"/>
        <v>-137049</v>
      </c>
      <c r="AC20" s="272">
        <f t="shared" si="11"/>
        <v>-99314</v>
      </c>
      <c r="AD20" s="272">
        <f t="shared" si="11"/>
        <v>-247251</v>
      </c>
      <c r="AE20" s="272">
        <f t="shared" si="12"/>
        <v>-346565</v>
      </c>
      <c r="AF20" s="286">
        <f t="shared" si="13"/>
        <v>-483614</v>
      </c>
      <c r="AG20" s="293">
        <f t="shared" si="14"/>
        <v>-113.53668740524733</v>
      </c>
      <c r="AH20" s="271">
        <f t="shared" si="15"/>
        <v>-5.756145398398939</v>
      </c>
      <c r="AI20" s="271">
        <f t="shared" si="15"/>
        <v>-7.325675551956682</v>
      </c>
      <c r="AJ20" s="271">
        <f t="shared" si="15"/>
        <v>-6.794745989842142</v>
      </c>
      <c r="AK20" s="297">
        <f t="shared" si="15"/>
        <v>-9.711561323240241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302">
        <v>15</v>
      </c>
      <c r="B21" s="303" t="s">
        <v>35</v>
      </c>
      <c r="C21" s="273">
        <v>269395</v>
      </c>
      <c r="D21" s="272">
        <v>356297</v>
      </c>
      <c r="E21" s="273">
        <v>6828280</v>
      </c>
      <c r="F21" s="272">
        <f t="shared" si="0"/>
        <v>7184577</v>
      </c>
      <c r="G21" s="286">
        <f t="shared" si="1"/>
        <v>7453972</v>
      </c>
      <c r="H21" s="285">
        <f>'LL30.09.11'!N23</f>
        <v>257081</v>
      </c>
      <c r="I21" s="272">
        <f>'WLL30.09.11'!S23</f>
        <v>253879</v>
      </c>
      <c r="J21" s="272">
        <f>'M30.09.11'!AB23</f>
        <v>7856905</v>
      </c>
      <c r="K21" s="272">
        <f t="shared" si="2"/>
        <v>8110784</v>
      </c>
      <c r="L21" s="286">
        <f t="shared" si="3"/>
        <v>8367865</v>
      </c>
      <c r="M21" s="285">
        <v>269235</v>
      </c>
      <c r="N21" s="272">
        <v>141446</v>
      </c>
      <c r="O21" s="274">
        <v>1298063</v>
      </c>
      <c r="P21" s="272">
        <f t="shared" si="4"/>
        <v>1439509</v>
      </c>
      <c r="Q21" s="286">
        <f t="shared" si="5"/>
        <v>1708744</v>
      </c>
      <c r="R21" s="285">
        <f>'LL30.09.11'!D23</f>
        <v>256857</v>
      </c>
      <c r="S21" s="272">
        <f>'WLL30.09.11'!D23+'WLL30.09.11'!L23</f>
        <v>145380</v>
      </c>
      <c r="T21" s="272">
        <f>'M30.09.11'!D23</f>
        <v>1453842</v>
      </c>
      <c r="U21" s="272">
        <f t="shared" si="6"/>
        <v>1599222</v>
      </c>
      <c r="V21" s="286">
        <f t="shared" si="7"/>
        <v>1856079</v>
      </c>
      <c r="W21" s="285">
        <f t="shared" si="8"/>
        <v>-12314</v>
      </c>
      <c r="X21" s="272">
        <f t="shared" si="8"/>
        <v>-102418</v>
      </c>
      <c r="Y21" s="272">
        <f t="shared" si="8"/>
        <v>1028625</v>
      </c>
      <c r="Z21" s="272">
        <f t="shared" si="9"/>
        <v>926207</v>
      </c>
      <c r="AA21" s="286">
        <f t="shared" si="10"/>
        <v>913893</v>
      </c>
      <c r="AB21" s="285">
        <f t="shared" si="11"/>
        <v>-12378</v>
      </c>
      <c r="AC21" s="272">
        <f t="shared" si="11"/>
        <v>3934</v>
      </c>
      <c r="AD21" s="272">
        <f t="shared" si="11"/>
        <v>155779</v>
      </c>
      <c r="AE21" s="272">
        <f t="shared" si="12"/>
        <v>159713</v>
      </c>
      <c r="AF21" s="286">
        <f t="shared" si="13"/>
        <v>147335</v>
      </c>
      <c r="AG21" s="293">
        <f t="shared" si="14"/>
        <v>-100.51973363651128</v>
      </c>
      <c r="AH21" s="271">
        <f t="shared" si="15"/>
        <v>-3.841121677830069</v>
      </c>
      <c r="AI21" s="271">
        <f t="shared" si="15"/>
        <v>15.14439178515008</v>
      </c>
      <c r="AJ21" s="271">
        <f t="shared" si="15"/>
        <v>17.243769481336248</v>
      </c>
      <c r="AK21" s="297">
        <f t="shared" si="15"/>
        <v>16.121690394827404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302">
        <v>16</v>
      </c>
      <c r="B22" s="303" t="s">
        <v>36</v>
      </c>
      <c r="C22" s="273">
        <v>0</v>
      </c>
      <c r="D22" s="272">
        <v>0</v>
      </c>
      <c r="E22" s="273">
        <v>0</v>
      </c>
      <c r="F22" s="272">
        <f t="shared" si="0"/>
        <v>0</v>
      </c>
      <c r="G22" s="286">
        <f t="shared" si="1"/>
        <v>0</v>
      </c>
      <c r="H22" s="285">
        <f>'LL30.09.11'!N24</f>
        <v>0</v>
      </c>
      <c r="I22" s="272">
        <f>'WLL30.09.11'!S24</f>
        <v>0</v>
      </c>
      <c r="J22" s="272">
        <f>'M30.09.11'!AB24</f>
        <v>0</v>
      </c>
      <c r="K22" s="272">
        <f t="shared" si="2"/>
        <v>0</v>
      </c>
      <c r="L22" s="286">
        <f t="shared" si="3"/>
        <v>0</v>
      </c>
      <c r="M22" s="285">
        <v>0</v>
      </c>
      <c r="N22" s="272">
        <v>0</v>
      </c>
      <c r="O22" s="274">
        <v>0</v>
      </c>
      <c r="P22" s="272">
        <f t="shared" si="4"/>
        <v>0</v>
      </c>
      <c r="Q22" s="286">
        <f t="shared" si="5"/>
        <v>0</v>
      </c>
      <c r="R22" s="285">
        <f>'LL30.09.11'!D24</f>
        <v>0</v>
      </c>
      <c r="S22" s="272">
        <f>'WLL30.09.11'!D24+'WLL30.09.11'!L24</f>
        <v>0</v>
      </c>
      <c r="T22" s="272">
        <f>'M30.09.11'!D24</f>
        <v>0</v>
      </c>
      <c r="U22" s="272">
        <f t="shared" si="6"/>
        <v>0</v>
      </c>
      <c r="V22" s="286">
        <f t="shared" si="7"/>
        <v>0</v>
      </c>
      <c r="W22" s="285">
        <f t="shared" si="8"/>
        <v>0</v>
      </c>
      <c r="X22" s="272">
        <f t="shared" si="8"/>
        <v>0</v>
      </c>
      <c r="Y22" s="272">
        <f t="shared" si="8"/>
        <v>0</v>
      </c>
      <c r="Z22" s="272">
        <f t="shared" si="9"/>
        <v>0</v>
      </c>
      <c r="AA22" s="286">
        <f t="shared" si="10"/>
        <v>0</v>
      </c>
      <c r="AB22" s="285">
        <f t="shared" si="11"/>
        <v>0</v>
      </c>
      <c r="AC22" s="272">
        <f t="shared" si="11"/>
        <v>0</v>
      </c>
      <c r="AD22" s="272">
        <f t="shared" si="11"/>
        <v>0</v>
      </c>
      <c r="AE22" s="272">
        <f t="shared" si="12"/>
        <v>0</v>
      </c>
      <c r="AF22" s="286">
        <f t="shared" si="13"/>
        <v>0</v>
      </c>
      <c r="AG22" s="293"/>
      <c r="AH22" s="271"/>
      <c r="AI22" s="271"/>
      <c r="AJ22" s="271"/>
      <c r="AK22" s="297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302">
        <v>17</v>
      </c>
      <c r="B23" s="303" t="s">
        <v>37</v>
      </c>
      <c r="C23" s="273">
        <v>571103</v>
      </c>
      <c r="D23" s="272">
        <v>4624939</v>
      </c>
      <c r="E23" s="273">
        <v>17790430</v>
      </c>
      <c r="F23" s="272">
        <f t="shared" si="0"/>
        <v>22415369</v>
      </c>
      <c r="G23" s="286">
        <f t="shared" si="1"/>
        <v>22986472</v>
      </c>
      <c r="H23" s="285">
        <f>'LL30.09.11'!N25</f>
        <v>572181</v>
      </c>
      <c r="I23" s="272">
        <f>'WLL30.09.11'!S25</f>
        <v>3508305</v>
      </c>
      <c r="J23" s="272">
        <f>'M30.09.11'!AB25</f>
        <v>21221580</v>
      </c>
      <c r="K23" s="272">
        <f t="shared" si="2"/>
        <v>24729885</v>
      </c>
      <c r="L23" s="286">
        <f t="shared" si="3"/>
        <v>25302066</v>
      </c>
      <c r="M23" s="285">
        <v>560504</v>
      </c>
      <c r="N23" s="272">
        <v>220535</v>
      </c>
      <c r="O23" s="274">
        <v>3611164</v>
      </c>
      <c r="P23" s="272">
        <f t="shared" si="4"/>
        <v>3831699</v>
      </c>
      <c r="Q23" s="286">
        <f t="shared" si="5"/>
        <v>4392203</v>
      </c>
      <c r="R23" s="285">
        <f>'LL30.09.11'!D25</f>
        <v>560989</v>
      </c>
      <c r="S23" s="272">
        <f>'WLL30.09.11'!D25+'WLL30.09.11'!L25</f>
        <v>220436</v>
      </c>
      <c r="T23" s="272">
        <f>'M30.09.11'!D25</f>
        <v>3841354</v>
      </c>
      <c r="U23" s="272">
        <f t="shared" si="6"/>
        <v>4061790</v>
      </c>
      <c r="V23" s="286">
        <f t="shared" si="7"/>
        <v>4622779</v>
      </c>
      <c r="W23" s="285">
        <f t="shared" si="8"/>
        <v>1078</v>
      </c>
      <c r="X23" s="272">
        <f t="shared" si="8"/>
        <v>-1116634</v>
      </c>
      <c r="Y23" s="272">
        <f t="shared" si="8"/>
        <v>3431150</v>
      </c>
      <c r="Z23" s="272">
        <f t="shared" si="9"/>
        <v>2314516</v>
      </c>
      <c r="AA23" s="286">
        <f t="shared" si="10"/>
        <v>2315594</v>
      </c>
      <c r="AB23" s="285">
        <f t="shared" si="11"/>
        <v>485</v>
      </c>
      <c r="AC23" s="272">
        <f t="shared" si="11"/>
        <v>-99</v>
      </c>
      <c r="AD23" s="272">
        <f t="shared" si="11"/>
        <v>230190</v>
      </c>
      <c r="AE23" s="272">
        <f t="shared" si="12"/>
        <v>230091</v>
      </c>
      <c r="AF23" s="286">
        <f t="shared" si="13"/>
        <v>230576</v>
      </c>
      <c r="AG23" s="293">
        <f t="shared" si="14"/>
        <v>-44.990723562152134</v>
      </c>
      <c r="AH23" s="271">
        <f t="shared" si="15"/>
        <v>0.008865931003354725</v>
      </c>
      <c r="AI23" s="271">
        <f t="shared" si="15"/>
        <v>6.708829401221165</v>
      </c>
      <c r="AJ23" s="271">
        <f t="shared" si="15"/>
        <v>9.941214491496279</v>
      </c>
      <c r="AK23" s="297">
        <f t="shared" si="15"/>
        <v>9.95753141526537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302">
        <v>18</v>
      </c>
      <c r="B24" s="303" t="s">
        <v>38</v>
      </c>
      <c r="C24" s="273">
        <v>1579054</v>
      </c>
      <c r="D24" s="272">
        <v>9031240</v>
      </c>
      <c r="E24" s="273">
        <v>19730035</v>
      </c>
      <c r="F24" s="272">
        <f t="shared" si="0"/>
        <v>28761275</v>
      </c>
      <c r="G24" s="286">
        <f t="shared" si="1"/>
        <v>30340329</v>
      </c>
      <c r="H24" s="285">
        <f>'LL30.09.11'!N26</f>
        <v>1516240</v>
      </c>
      <c r="I24" s="272">
        <f>'WLL30.09.11'!S26</f>
        <v>9668368</v>
      </c>
      <c r="J24" s="272">
        <f>'M30.09.11'!AB26</f>
        <v>21452916</v>
      </c>
      <c r="K24" s="272">
        <f t="shared" si="2"/>
        <v>31121284</v>
      </c>
      <c r="L24" s="286">
        <f t="shared" si="3"/>
        <v>32637524</v>
      </c>
      <c r="M24" s="285">
        <v>1231817</v>
      </c>
      <c r="N24" s="272">
        <v>66566</v>
      </c>
      <c r="O24" s="274">
        <v>4510459</v>
      </c>
      <c r="P24" s="272">
        <f t="shared" si="4"/>
        <v>4577025</v>
      </c>
      <c r="Q24" s="286">
        <f t="shared" si="5"/>
        <v>5808842</v>
      </c>
      <c r="R24" s="285">
        <f>'LL30.09.11'!D26</f>
        <v>1162971</v>
      </c>
      <c r="S24" s="272">
        <f>'WLL30.09.11'!D26+'WLL30.09.11'!L26</f>
        <v>60883</v>
      </c>
      <c r="T24" s="272">
        <f>'M30.09.11'!D26</f>
        <v>4630317</v>
      </c>
      <c r="U24" s="272">
        <f t="shared" si="6"/>
        <v>4691200</v>
      </c>
      <c r="V24" s="286">
        <f t="shared" si="7"/>
        <v>5854171</v>
      </c>
      <c r="W24" s="285">
        <f t="shared" si="8"/>
        <v>-62814</v>
      </c>
      <c r="X24" s="272">
        <f t="shared" si="8"/>
        <v>637128</v>
      </c>
      <c r="Y24" s="272">
        <f t="shared" si="8"/>
        <v>1722881</v>
      </c>
      <c r="Z24" s="272">
        <f t="shared" si="9"/>
        <v>2360009</v>
      </c>
      <c r="AA24" s="286">
        <f t="shared" si="10"/>
        <v>2297195</v>
      </c>
      <c r="AB24" s="285">
        <f t="shared" si="11"/>
        <v>-68846</v>
      </c>
      <c r="AC24" s="272">
        <f t="shared" si="11"/>
        <v>-5683</v>
      </c>
      <c r="AD24" s="272">
        <f t="shared" si="11"/>
        <v>119858</v>
      </c>
      <c r="AE24" s="272">
        <f t="shared" si="12"/>
        <v>114175</v>
      </c>
      <c r="AF24" s="286">
        <f t="shared" si="13"/>
        <v>45329</v>
      </c>
      <c r="AG24" s="293">
        <f t="shared" si="14"/>
        <v>-109.60295475530933</v>
      </c>
      <c r="AH24" s="271">
        <f t="shared" si="15"/>
        <v>-0.8919714719805125</v>
      </c>
      <c r="AI24" s="271">
        <f t="shared" si="15"/>
        <v>6.9568356723418505</v>
      </c>
      <c r="AJ24" s="271">
        <f t="shared" si="15"/>
        <v>4.837905279174783</v>
      </c>
      <c r="AK24" s="297">
        <f t="shared" si="15"/>
        <v>1.973232572768093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302">
        <v>19</v>
      </c>
      <c r="B25" s="303" t="s">
        <v>39</v>
      </c>
      <c r="C25" s="273">
        <v>1287201</v>
      </c>
      <c r="D25" s="272">
        <v>13270109</v>
      </c>
      <c r="E25" s="273">
        <v>29830270</v>
      </c>
      <c r="F25" s="272">
        <f t="shared" si="0"/>
        <v>43100379</v>
      </c>
      <c r="G25" s="286">
        <f t="shared" si="1"/>
        <v>44387580</v>
      </c>
      <c r="H25" s="285">
        <f>'LL30.09.11'!N27</f>
        <v>1214620</v>
      </c>
      <c r="I25" s="272">
        <f>'WLL30.09.11'!S27</f>
        <v>14318028</v>
      </c>
      <c r="J25" s="272">
        <f>'M30.09.11'!AB27</f>
        <v>31413507</v>
      </c>
      <c r="K25" s="272">
        <f t="shared" si="2"/>
        <v>45731535</v>
      </c>
      <c r="L25" s="286">
        <f t="shared" si="3"/>
        <v>46946155</v>
      </c>
      <c r="M25" s="285">
        <v>1182757</v>
      </c>
      <c r="N25" s="272">
        <v>285558</v>
      </c>
      <c r="O25" s="274">
        <v>5405521</v>
      </c>
      <c r="P25" s="272">
        <f t="shared" si="4"/>
        <v>5691079</v>
      </c>
      <c r="Q25" s="286">
        <f t="shared" si="5"/>
        <v>6873836</v>
      </c>
      <c r="R25" s="285">
        <f>'LL30.09.11'!D27</f>
        <v>1100774</v>
      </c>
      <c r="S25" s="272">
        <f>'WLL30.09.11'!D27+'WLL30.09.11'!L27</f>
        <v>245193</v>
      </c>
      <c r="T25" s="272">
        <f>'M30.09.11'!D27</f>
        <v>5283309</v>
      </c>
      <c r="U25" s="272">
        <f t="shared" si="6"/>
        <v>5528502</v>
      </c>
      <c r="V25" s="286">
        <f t="shared" si="7"/>
        <v>6629276</v>
      </c>
      <c r="W25" s="285">
        <f t="shared" si="8"/>
        <v>-72581</v>
      </c>
      <c r="X25" s="272">
        <f t="shared" si="8"/>
        <v>1047919</v>
      </c>
      <c r="Y25" s="272">
        <f t="shared" si="8"/>
        <v>1583237</v>
      </c>
      <c r="Z25" s="272">
        <f t="shared" si="9"/>
        <v>2631156</v>
      </c>
      <c r="AA25" s="286">
        <f t="shared" si="10"/>
        <v>2558575</v>
      </c>
      <c r="AB25" s="285">
        <f t="shared" si="11"/>
        <v>-81983</v>
      </c>
      <c r="AC25" s="272">
        <f t="shared" si="11"/>
        <v>-40365</v>
      </c>
      <c r="AD25" s="272">
        <f t="shared" si="11"/>
        <v>-122212</v>
      </c>
      <c r="AE25" s="272">
        <f t="shared" si="12"/>
        <v>-162577</v>
      </c>
      <c r="AF25" s="286">
        <f t="shared" si="13"/>
        <v>-244560</v>
      </c>
      <c r="AG25" s="293">
        <f t="shared" si="14"/>
        <v>-112.95380333696146</v>
      </c>
      <c r="AH25" s="271">
        <f t="shared" si="15"/>
        <v>-3.8519198525840257</v>
      </c>
      <c r="AI25" s="271">
        <f t="shared" si="15"/>
        <v>-7.7191222792292</v>
      </c>
      <c r="AJ25" s="271">
        <f t="shared" si="15"/>
        <v>-6.178919075873875</v>
      </c>
      <c r="AK25" s="297">
        <f t="shared" si="15"/>
        <v>-9.558445619143468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302">
        <v>20</v>
      </c>
      <c r="B26" s="303" t="s">
        <v>40</v>
      </c>
      <c r="C26" s="273">
        <v>1976096</v>
      </c>
      <c r="D26" s="272">
        <v>12398010</v>
      </c>
      <c r="E26" s="273">
        <v>44331989</v>
      </c>
      <c r="F26" s="272">
        <f t="shared" si="0"/>
        <v>56729999</v>
      </c>
      <c r="G26" s="286">
        <f t="shared" si="1"/>
        <v>58706095</v>
      </c>
      <c r="H26" s="285">
        <f>'LL30.09.11'!N28</f>
        <v>1910378</v>
      </c>
      <c r="I26" s="272">
        <f>'WLL30.09.11'!S28</f>
        <v>12855814</v>
      </c>
      <c r="J26" s="272">
        <f>'M30.09.11'!AB28</f>
        <v>48118569</v>
      </c>
      <c r="K26" s="272">
        <f t="shared" si="2"/>
        <v>60974383</v>
      </c>
      <c r="L26" s="286">
        <f t="shared" si="3"/>
        <v>62884761</v>
      </c>
      <c r="M26" s="285">
        <v>1789059</v>
      </c>
      <c r="N26" s="272">
        <v>411925</v>
      </c>
      <c r="O26" s="274">
        <v>6474364</v>
      </c>
      <c r="P26" s="272">
        <f t="shared" si="4"/>
        <v>6886289</v>
      </c>
      <c r="Q26" s="286">
        <f t="shared" si="5"/>
        <v>8675348</v>
      </c>
      <c r="R26" s="285">
        <f>'LL30.09.11'!D28</f>
        <v>1719250</v>
      </c>
      <c r="S26" s="272">
        <f>'WLL30.09.11'!D28+'WLL30.09.11'!L28</f>
        <v>430545</v>
      </c>
      <c r="T26" s="272">
        <f>'M30.09.11'!D28</f>
        <v>7158128</v>
      </c>
      <c r="U26" s="272">
        <f t="shared" si="6"/>
        <v>7588673</v>
      </c>
      <c r="V26" s="286">
        <f t="shared" si="7"/>
        <v>9307923</v>
      </c>
      <c r="W26" s="285">
        <f t="shared" si="8"/>
        <v>-65718</v>
      </c>
      <c r="X26" s="272">
        <f t="shared" si="8"/>
        <v>457804</v>
      </c>
      <c r="Y26" s="272">
        <f t="shared" si="8"/>
        <v>3786580</v>
      </c>
      <c r="Z26" s="272">
        <f t="shared" si="9"/>
        <v>4244384</v>
      </c>
      <c r="AA26" s="286">
        <f t="shared" si="10"/>
        <v>4178666</v>
      </c>
      <c r="AB26" s="285">
        <f t="shared" si="11"/>
        <v>-69809</v>
      </c>
      <c r="AC26" s="272">
        <f t="shared" si="11"/>
        <v>18620</v>
      </c>
      <c r="AD26" s="272">
        <f t="shared" si="11"/>
        <v>683764</v>
      </c>
      <c r="AE26" s="272">
        <f t="shared" si="12"/>
        <v>702384</v>
      </c>
      <c r="AF26" s="286">
        <f t="shared" si="13"/>
        <v>632575</v>
      </c>
      <c r="AG26" s="293">
        <f t="shared" si="14"/>
        <v>-106.22508293009525</v>
      </c>
      <c r="AH26" s="271">
        <f t="shared" si="15"/>
        <v>4.067242750172563</v>
      </c>
      <c r="AI26" s="271">
        <f t="shared" si="15"/>
        <v>18.057561176576225</v>
      </c>
      <c r="AJ26" s="271">
        <f t="shared" si="15"/>
        <v>16.548549801337483</v>
      </c>
      <c r="AK26" s="297">
        <f t="shared" si="15"/>
        <v>15.138204393459539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302">
        <v>21</v>
      </c>
      <c r="B27" s="303" t="s">
        <v>41</v>
      </c>
      <c r="C27" s="273">
        <v>0</v>
      </c>
      <c r="D27" s="272">
        <v>0</v>
      </c>
      <c r="E27" s="273">
        <v>0</v>
      </c>
      <c r="F27" s="272">
        <f t="shared" si="0"/>
        <v>0</v>
      </c>
      <c r="G27" s="286">
        <f t="shared" si="1"/>
        <v>0</v>
      </c>
      <c r="H27" s="285">
        <f>'LL30.09.11'!N29</f>
        <v>0</v>
      </c>
      <c r="I27" s="272">
        <f>'WLL30.09.11'!S29</f>
        <v>0</v>
      </c>
      <c r="J27" s="272">
        <f>'M30.09.11'!AB29</f>
        <v>0</v>
      </c>
      <c r="K27" s="272">
        <f t="shared" si="2"/>
        <v>0</v>
      </c>
      <c r="L27" s="286">
        <f t="shared" si="3"/>
        <v>0</v>
      </c>
      <c r="M27" s="285">
        <v>0</v>
      </c>
      <c r="N27" s="272">
        <v>0</v>
      </c>
      <c r="O27" s="274">
        <v>0</v>
      </c>
      <c r="P27" s="272">
        <f t="shared" si="4"/>
        <v>0</v>
      </c>
      <c r="Q27" s="286">
        <f t="shared" si="5"/>
        <v>0</v>
      </c>
      <c r="R27" s="285">
        <f>'LL30.09.11'!D29</f>
        <v>0</v>
      </c>
      <c r="S27" s="272">
        <f>'WLL30.09.11'!D29+'WLL30.09.11'!L29</f>
        <v>0</v>
      </c>
      <c r="T27" s="272">
        <f>'M30.09.11'!D29</f>
        <v>0</v>
      </c>
      <c r="U27" s="272">
        <f t="shared" si="6"/>
        <v>0</v>
      </c>
      <c r="V27" s="286">
        <f t="shared" si="7"/>
        <v>0</v>
      </c>
      <c r="W27" s="285">
        <f t="shared" si="8"/>
        <v>0</v>
      </c>
      <c r="X27" s="272">
        <f t="shared" si="8"/>
        <v>0</v>
      </c>
      <c r="Y27" s="272">
        <f t="shared" si="8"/>
        <v>0</v>
      </c>
      <c r="Z27" s="272">
        <f t="shared" si="9"/>
        <v>0</v>
      </c>
      <c r="AA27" s="286">
        <f t="shared" si="10"/>
        <v>0</v>
      </c>
      <c r="AB27" s="285">
        <f t="shared" si="11"/>
        <v>0</v>
      </c>
      <c r="AC27" s="272">
        <f t="shared" si="11"/>
        <v>0</v>
      </c>
      <c r="AD27" s="272">
        <f t="shared" si="11"/>
        <v>0</v>
      </c>
      <c r="AE27" s="272">
        <f t="shared" si="12"/>
        <v>0</v>
      </c>
      <c r="AF27" s="286">
        <f t="shared" si="13"/>
        <v>0</v>
      </c>
      <c r="AG27" s="293"/>
      <c r="AH27" s="271"/>
      <c r="AI27" s="271"/>
      <c r="AJ27" s="271"/>
      <c r="AK27" s="297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302">
        <v>22</v>
      </c>
      <c r="B28" s="303" t="s">
        <v>42</v>
      </c>
      <c r="C28" s="273">
        <v>1467586</v>
      </c>
      <c r="D28" s="272">
        <v>17097824</v>
      </c>
      <c r="E28" s="273">
        <v>46559086</v>
      </c>
      <c r="F28" s="272">
        <f t="shared" si="0"/>
        <v>63656910</v>
      </c>
      <c r="G28" s="286">
        <f t="shared" si="1"/>
        <v>65124496</v>
      </c>
      <c r="H28" s="285">
        <f>'LL30.09.11'!N30</f>
        <v>1430320</v>
      </c>
      <c r="I28" s="272">
        <f>'WLL30.09.11'!S30</f>
        <v>17761602</v>
      </c>
      <c r="J28" s="272">
        <f>'M30.09.11'!AB30</f>
        <v>51109072</v>
      </c>
      <c r="K28" s="272">
        <f t="shared" si="2"/>
        <v>68870674</v>
      </c>
      <c r="L28" s="286">
        <f t="shared" si="3"/>
        <v>70300994</v>
      </c>
      <c r="M28" s="285">
        <v>1369941</v>
      </c>
      <c r="N28" s="272">
        <v>481750</v>
      </c>
      <c r="O28" s="274">
        <v>9587894</v>
      </c>
      <c r="P28" s="272">
        <f t="shared" si="4"/>
        <v>10069644</v>
      </c>
      <c r="Q28" s="286">
        <f t="shared" si="5"/>
        <v>11439585</v>
      </c>
      <c r="R28" s="285">
        <f>'LL30.09.11'!D30</f>
        <v>1327567</v>
      </c>
      <c r="S28" s="272">
        <f>'WLL30.09.11'!D30+'WLL30.09.11'!L30</f>
        <v>477673</v>
      </c>
      <c r="T28" s="272">
        <f>'M30.09.11'!D30</f>
        <v>9739114</v>
      </c>
      <c r="U28" s="272">
        <f t="shared" si="6"/>
        <v>10216787</v>
      </c>
      <c r="V28" s="286">
        <f t="shared" si="7"/>
        <v>11544354</v>
      </c>
      <c r="W28" s="285">
        <f t="shared" si="8"/>
        <v>-37266</v>
      </c>
      <c r="X28" s="272">
        <f t="shared" si="8"/>
        <v>663778</v>
      </c>
      <c r="Y28" s="272">
        <f t="shared" si="8"/>
        <v>4549986</v>
      </c>
      <c r="Z28" s="272">
        <f t="shared" si="9"/>
        <v>5213764</v>
      </c>
      <c r="AA28" s="286">
        <f t="shared" si="10"/>
        <v>5176498</v>
      </c>
      <c r="AB28" s="285">
        <f t="shared" si="11"/>
        <v>-42374</v>
      </c>
      <c r="AC28" s="272">
        <f t="shared" si="11"/>
        <v>-4077</v>
      </c>
      <c r="AD28" s="272">
        <f t="shared" si="11"/>
        <v>151220</v>
      </c>
      <c r="AE28" s="272">
        <f t="shared" si="12"/>
        <v>147143</v>
      </c>
      <c r="AF28" s="286">
        <f t="shared" si="13"/>
        <v>104769</v>
      </c>
      <c r="AG28" s="293">
        <f t="shared" si="14"/>
        <v>-113.70686416572748</v>
      </c>
      <c r="AH28" s="271">
        <f t="shared" si="15"/>
        <v>-0.6142113779004427</v>
      </c>
      <c r="AI28" s="271">
        <f t="shared" si="15"/>
        <v>3.3235267097525134</v>
      </c>
      <c r="AJ28" s="271">
        <f t="shared" si="15"/>
        <v>2.8222029228787493</v>
      </c>
      <c r="AK28" s="297">
        <f t="shared" si="15"/>
        <v>2.0239358732486714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302">
        <v>23</v>
      </c>
      <c r="B29" s="303" t="s">
        <v>43</v>
      </c>
      <c r="C29" s="273">
        <v>855158</v>
      </c>
      <c r="D29" s="272">
        <v>14472958</v>
      </c>
      <c r="E29" s="273">
        <v>31294216</v>
      </c>
      <c r="F29" s="272">
        <f t="shared" si="0"/>
        <v>45767174</v>
      </c>
      <c r="G29" s="286">
        <f t="shared" si="1"/>
        <v>46622332</v>
      </c>
      <c r="H29" s="285">
        <f>'LL30.09.11'!N31</f>
        <v>824041</v>
      </c>
      <c r="I29" s="272">
        <f>'WLL30.09.11'!S31</f>
        <v>15440183</v>
      </c>
      <c r="J29" s="272">
        <f>'M30.09.11'!AB31</f>
        <v>35671394</v>
      </c>
      <c r="K29" s="272">
        <f t="shared" si="2"/>
        <v>51111577</v>
      </c>
      <c r="L29" s="286">
        <f t="shared" si="3"/>
        <v>51935618</v>
      </c>
      <c r="M29" s="285">
        <v>819478</v>
      </c>
      <c r="N29" s="272">
        <v>166859</v>
      </c>
      <c r="O29" s="274">
        <v>4234815</v>
      </c>
      <c r="P29" s="272">
        <f t="shared" si="4"/>
        <v>4401674</v>
      </c>
      <c r="Q29" s="286">
        <f t="shared" si="5"/>
        <v>5221152</v>
      </c>
      <c r="R29" s="285">
        <f>'LL30.09.11'!D31</f>
        <v>786704</v>
      </c>
      <c r="S29" s="272">
        <f>'WLL30.09.11'!D31+'WLL30.09.11'!L31</f>
        <v>158935</v>
      </c>
      <c r="T29" s="272">
        <f>'M30.09.11'!D31</f>
        <v>4478312</v>
      </c>
      <c r="U29" s="272">
        <f t="shared" si="6"/>
        <v>4637247</v>
      </c>
      <c r="V29" s="286">
        <f t="shared" si="7"/>
        <v>5423951</v>
      </c>
      <c r="W29" s="285">
        <f t="shared" si="8"/>
        <v>-31117</v>
      </c>
      <c r="X29" s="272">
        <f t="shared" si="8"/>
        <v>967225</v>
      </c>
      <c r="Y29" s="272">
        <f t="shared" si="8"/>
        <v>4377178</v>
      </c>
      <c r="Z29" s="272">
        <f t="shared" si="9"/>
        <v>5344403</v>
      </c>
      <c r="AA29" s="286">
        <f t="shared" si="10"/>
        <v>5313286</v>
      </c>
      <c r="AB29" s="285">
        <f t="shared" si="11"/>
        <v>-32774</v>
      </c>
      <c r="AC29" s="272">
        <f t="shared" si="11"/>
        <v>-7924</v>
      </c>
      <c r="AD29" s="272">
        <f t="shared" si="11"/>
        <v>243497</v>
      </c>
      <c r="AE29" s="272">
        <f t="shared" si="12"/>
        <v>235573</v>
      </c>
      <c r="AF29" s="286">
        <f t="shared" si="13"/>
        <v>202799</v>
      </c>
      <c r="AG29" s="293">
        <f>-(AB29)/W29*100</f>
        <v>-105.32506347012887</v>
      </c>
      <c r="AH29" s="271">
        <f t="shared" si="15"/>
        <v>-0.8192509498823954</v>
      </c>
      <c r="AI29" s="271">
        <f t="shared" si="15"/>
        <v>5.562876355496623</v>
      </c>
      <c r="AJ29" s="271">
        <f t="shared" si="15"/>
        <v>4.407844992228318</v>
      </c>
      <c r="AK29" s="297">
        <f t="shared" si="15"/>
        <v>3.816828230213845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302">
        <v>24</v>
      </c>
      <c r="B30" s="303" t="s">
        <v>44</v>
      </c>
      <c r="C30" s="273">
        <v>757373</v>
      </c>
      <c r="D30" s="272">
        <v>8582652</v>
      </c>
      <c r="E30" s="273">
        <v>31101174</v>
      </c>
      <c r="F30" s="272">
        <f t="shared" si="0"/>
        <v>39683826</v>
      </c>
      <c r="G30" s="286">
        <f t="shared" si="1"/>
        <v>40441199</v>
      </c>
      <c r="H30" s="285">
        <f>'LL30.09.11'!N32</f>
        <v>705114</v>
      </c>
      <c r="I30" s="272">
        <f>'WLL30.09.11'!S32</f>
        <v>6691792</v>
      </c>
      <c r="J30" s="272">
        <f>'M30.09.11'!AB32</f>
        <v>36343483</v>
      </c>
      <c r="K30" s="272">
        <f t="shared" si="2"/>
        <v>43035275</v>
      </c>
      <c r="L30" s="286">
        <f t="shared" si="3"/>
        <v>43740389</v>
      </c>
      <c r="M30" s="285">
        <v>750854</v>
      </c>
      <c r="N30" s="272">
        <v>149486</v>
      </c>
      <c r="O30" s="274">
        <v>3171085</v>
      </c>
      <c r="P30" s="272">
        <f t="shared" si="4"/>
        <v>3320571</v>
      </c>
      <c r="Q30" s="286">
        <f t="shared" si="5"/>
        <v>4071425</v>
      </c>
      <c r="R30" s="285">
        <f>'LL30.09.11'!D32</f>
        <v>697173</v>
      </c>
      <c r="S30" s="272">
        <f>'WLL30.09.11'!D32+'WLL30.09.11'!L32</f>
        <v>149298</v>
      </c>
      <c r="T30" s="272">
        <f>'M30.09.11'!D32</f>
        <v>3314480</v>
      </c>
      <c r="U30" s="272">
        <f t="shared" si="6"/>
        <v>3463778</v>
      </c>
      <c r="V30" s="286">
        <f t="shared" si="7"/>
        <v>4160951</v>
      </c>
      <c r="W30" s="285">
        <f t="shared" si="8"/>
        <v>-52259</v>
      </c>
      <c r="X30" s="272">
        <f t="shared" si="8"/>
        <v>-1890860</v>
      </c>
      <c r="Y30" s="272">
        <f t="shared" si="8"/>
        <v>5242309</v>
      </c>
      <c r="Z30" s="272">
        <f t="shared" si="9"/>
        <v>3351449</v>
      </c>
      <c r="AA30" s="286">
        <f t="shared" si="10"/>
        <v>3299190</v>
      </c>
      <c r="AB30" s="285">
        <f t="shared" si="11"/>
        <v>-53681</v>
      </c>
      <c r="AC30" s="272">
        <f t="shared" si="11"/>
        <v>-188</v>
      </c>
      <c r="AD30" s="272">
        <f t="shared" si="11"/>
        <v>143395</v>
      </c>
      <c r="AE30" s="272">
        <f t="shared" si="12"/>
        <v>143207</v>
      </c>
      <c r="AF30" s="286">
        <f t="shared" si="13"/>
        <v>89526</v>
      </c>
      <c r="AG30" s="293">
        <f t="shared" si="14"/>
        <v>-102.7210624007348</v>
      </c>
      <c r="AH30" s="271">
        <f t="shared" si="15"/>
        <v>0.009942565816612547</v>
      </c>
      <c r="AI30" s="271">
        <f t="shared" si="15"/>
        <v>2.7353404768776506</v>
      </c>
      <c r="AJ30" s="271">
        <f t="shared" si="15"/>
        <v>4.272987594321142</v>
      </c>
      <c r="AK30" s="297">
        <f t="shared" si="15"/>
        <v>2.713575150264156</v>
      </c>
    </row>
    <row r="31" spans="1:37" ht="18" customHeight="1">
      <c r="A31" s="302">
        <v>25</v>
      </c>
      <c r="B31" s="303" t="s">
        <v>45</v>
      </c>
      <c r="C31" s="273">
        <v>1401154</v>
      </c>
      <c r="D31" s="272">
        <v>7531489</v>
      </c>
      <c r="E31" s="273">
        <v>15681900</v>
      </c>
      <c r="F31" s="272">
        <f t="shared" si="0"/>
        <v>23213389</v>
      </c>
      <c r="G31" s="286">
        <f t="shared" si="1"/>
        <v>24614543</v>
      </c>
      <c r="H31" s="285">
        <f>'LL30.09.11'!N33</f>
        <v>1361240</v>
      </c>
      <c r="I31" s="272">
        <f>'WLL30.09.11'!S33</f>
        <v>6096581</v>
      </c>
      <c r="J31" s="272">
        <f>'M30.09.11'!AB33</f>
        <v>17820974</v>
      </c>
      <c r="K31" s="272">
        <f t="shared" si="2"/>
        <v>23917555</v>
      </c>
      <c r="L31" s="286">
        <f t="shared" si="3"/>
        <v>25278795</v>
      </c>
      <c r="M31" s="285">
        <v>1199651</v>
      </c>
      <c r="N31" s="272">
        <v>37527</v>
      </c>
      <c r="O31" s="274">
        <v>2449713</v>
      </c>
      <c r="P31" s="272">
        <f t="shared" si="4"/>
        <v>2487240</v>
      </c>
      <c r="Q31" s="286">
        <f t="shared" si="5"/>
        <v>3686891</v>
      </c>
      <c r="R31" s="285">
        <f>'LL30.09.11'!D33</f>
        <v>1156722</v>
      </c>
      <c r="S31" s="272">
        <f>'WLL30.09.11'!D33+'WLL30.09.11'!L33</f>
        <v>37457</v>
      </c>
      <c r="T31" s="272">
        <f>'M30.09.11'!D33</f>
        <v>2315812</v>
      </c>
      <c r="U31" s="272">
        <f t="shared" si="6"/>
        <v>2353269</v>
      </c>
      <c r="V31" s="286">
        <f t="shared" si="7"/>
        <v>3509991</v>
      </c>
      <c r="W31" s="285">
        <f t="shared" si="8"/>
        <v>-39914</v>
      </c>
      <c r="X31" s="272">
        <f t="shared" si="8"/>
        <v>-1434908</v>
      </c>
      <c r="Y31" s="272">
        <f t="shared" si="8"/>
        <v>2139074</v>
      </c>
      <c r="Z31" s="272">
        <f t="shared" si="9"/>
        <v>704166</v>
      </c>
      <c r="AA31" s="286">
        <f t="shared" si="10"/>
        <v>664252</v>
      </c>
      <c r="AB31" s="285">
        <f t="shared" si="11"/>
        <v>-42929</v>
      </c>
      <c r="AC31" s="272">
        <f t="shared" si="11"/>
        <v>-70</v>
      </c>
      <c r="AD31" s="272">
        <f t="shared" si="11"/>
        <v>-133901</v>
      </c>
      <c r="AE31" s="272">
        <f t="shared" si="12"/>
        <v>-133971</v>
      </c>
      <c r="AF31" s="286">
        <f t="shared" si="13"/>
        <v>-176900</v>
      </c>
      <c r="AG31" s="293">
        <f t="shared" si="14"/>
        <v>-107.55374054216567</v>
      </c>
      <c r="AH31" s="271">
        <f t="shared" si="15"/>
        <v>0.004878361539555149</v>
      </c>
      <c r="AI31" s="271">
        <f t="shared" si="15"/>
        <v>-6.259764739321781</v>
      </c>
      <c r="AJ31" s="271">
        <f t="shared" si="15"/>
        <v>-19.025485467915235</v>
      </c>
      <c r="AK31" s="297">
        <f t="shared" si="15"/>
        <v>-26.63145914502327</v>
      </c>
    </row>
    <row r="32" spans="1:43" ht="18" customHeight="1">
      <c r="A32" s="302">
        <v>26</v>
      </c>
      <c r="B32" s="303" t="s">
        <v>46</v>
      </c>
      <c r="C32" s="273">
        <v>1481722</v>
      </c>
      <c r="D32" s="272">
        <v>2299359</v>
      </c>
      <c r="E32" s="273">
        <v>10603255</v>
      </c>
      <c r="F32" s="272">
        <f t="shared" si="0"/>
        <v>12902614</v>
      </c>
      <c r="G32" s="286">
        <f t="shared" si="1"/>
        <v>14384336</v>
      </c>
      <c r="H32" s="285">
        <f>'LL30.09.11'!N34</f>
        <v>1477550</v>
      </c>
      <c r="I32" s="272">
        <f>'WLL30.09.11'!S34</f>
        <v>2221967</v>
      </c>
      <c r="J32" s="272">
        <f>'M30.09.11'!AB34</f>
        <v>11183259</v>
      </c>
      <c r="K32" s="272">
        <f t="shared" si="2"/>
        <v>13405226</v>
      </c>
      <c r="L32" s="286">
        <f t="shared" si="3"/>
        <v>14882776</v>
      </c>
      <c r="M32" s="285">
        <v>994607</v>
      </c>
      <c r="N32" s="272">
        <v>30884</v>
      </c>
      <c r="O32" s="274">
        <v>1501418</v>
      </c>
      <c r="P32" s="272">
        <f t="shared" si="4"/>
        <v>1532302</v>
      </c>
      <c r="Q32" s="286">
        <f t="shared" si="5"/>
        <v>2526909</v>
      </c>
      <c r="R32" s="285">
        <f>'LL30.09.11'!D34</f>
        <v>978964</v>
      </c>
      <c r="S32" s="272">
        <f>'WLL30.09.11'!D34+'WLL30.09.11'!L34</f>
        <v>24571</v>
      </c>
      <c r="T32" s="272">
        <f>'M30.09.11'!D34</f>
        <v>1554017</v>
      </c>
      <c r="U32" s="272">
        <f t="shared" si="6"/>
        <v>1578588</v>
      </c>
      <c r="V32" s="286">
        <f t="shared" si="7"/>
        <v>2557552</v>
      </c>
      <c r="W32" s="285">
        <f t="shared" si="8"/>
        <v>-4172</v>
      </c>
      <c r="X32" s="272">
        <f t="shared" si="8"/>
        <v>-77392</v>
      </c>
      <c r="Y32" s="272">
        <f t="shared" si="8"/>
        <v>580004</v>
      </c>
      <c r="Z32" s="272">
        <f t="shared" si="9"/>
        <v>502612</v>
      </c>
      <c r="AA32" s="286">
        <f t="shared" si="10"/>
        <v>498440</v>
      </c>
      <c r="AB32" s="285">
        <f t="shared" si="11"/>
        <v>-15643</v>
      </c>
      <c r="AC32" s="272">
        <f t="shared" si="11"/>
        <v>-6313</v>
      </c>
      <c r="AD32" s="272">
        <f t="shared" si="11"/>
        <v>52599</v>
      </c>
      <c r="AE32" s="272">
        <f t="shared" si="12"/>
        <v>46286</v>
      </c>
      <c r="AF32" s="286">
        <f t="shared" si="13"/>
        <v>30643</v>
      </c>
      <c r="AG32" s="293">
        <f>-(AB32)/W32*100</f>
        <v>-374.9520613614573</v>
      </c>
      <c r="AH32" s="271">
        <f t="shared" si="15"/>
        <v>8.157173868100061</v>
      </c>
      <c r="AI32" s="271">
        <f t="shared" si="15"/>
        <v>9.068730560478894</v>
      </c>
      <c r="AJ32" s="271">
        <f t="shared" si="15"/>
        <v>9.209091704933428</v>
      </c>
      <c r="AK32" s="297">
        <f t="shared" si="15"/>
        <v>6.147781076960116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94"/>
      <c r="B33" s="292" t="s">
        <v>47</v>
      </c>
      <c r="C33" s="279">
        <f aca="true" t="shared" si="16" ref="C33:AA33">SUM(C8:C32)</f>
        <v>28899175</v>
      </c>
      <c r="D33" s="275">
        <f t="shared" si="16"/>
        <v>197050062</v>
      </c>
      <c r="E33" s="275">
        <f t="shared" si="16"/>
        <v>540923745</v>
      </c>
      <c r="F33" s="275">
        <f t="shared" si="16"/>
        <v>737973807</v>
      </c>
      <c r="G33" s="288">
        <f t="shared" si="16"/>
        <v>766872982</v>
      </c>
      <c r="H33" s="287">
        <f t="shared" si="16"/>
        <v>27451984</v>
      </c>
      <c r="I33" s="275">
        <f t="shared" si="16"/>
        <v>195627436</v>
      </c>
      <c r="J33" s="275">
        <f t="shared" si="16"/>
        <v>599709474</v>
      </c>
      <c r="K33" s="275">
        <f t="shared" si="16"/>
        <v>795336910</v>
      </c>
      <c r="L33" s="288">
        <f t="shared" si="16"/>
        <v>822788894</v>
      </c>
      <c r="M33" s="287">
        <f t="shared" si="16"/>
        <v>25224905</v>
      </c>
      <c r="N33" s="275">
        <f t="shared" si="16"/>
        <v>5565437</v>
      </c>
      <c r="O33" s="275">
        <f t="shared" si="16"/>
        <v>86268689</v>
      </c>
      <c r="P33" s="275">
        <f t="shared" si="16"/>
        <v>91834126</v>
      </c>
      <c r="Q33" s="288">
        <f t="shared" si="16"/>
        <v>117059031</v>
      </c>
      <c r="R33" s="287">
        <f t="shared" si="16"/>
        <v>23677812</v>
      </c>
      <c r="S33" s="275">
        <f t="shared" si="16"/>
        <v>4883770</v>
      </c>
      <c r="T33" s="275">
        <f t="shared" si="16"/>
        <v>90910772</v>
      </c>
      <c r="U33" s="275">
        <f t="shared" si="16"/>
        <v>95794542</v>
      </c>
      <c r="V33" s="288">
        <f t="shared" si="16"/>
        <v>119472354</v>
      </c>
      <c r="W33" s="287">
        <f t="shared" si="16"/>
        <v>-1447191</v>
      </c>
      <c r="X33" s="275">
        <f t="shared" si="16"/>
        <v>-1422626</v>
      </c>
      <c r="Y33" s="275">
        <f t="shared" si="16"/>
        <v>58785729</v>
      </c>
      <c r="Z33" s="275">
        <f t="shared" si="16"/>
        <v>57363103</v>
      </c>
      <c r="AA33" s="288">
        <f t="shared" si="16"/>
        <v>55915912</v>
      </c>
      <c r="AB33" s="287">
        <f>SUM(AB8:AB32)</f>
        <v>-1547093</v>
      </c>
      <c r="AC33" s="275">
        <f>SUM(AC8:AC32)</f>
        <v>-681667</v>
      </c>
      <c r="AD33" s="275">
        <f>SUM(AD8:AD32)</f>
        <v>4642083</v>
      </c>
      <c r="AE33" s="275">
        <f>SUM(AE8:AE32)</f>
        <v>3960416</v>
      </c>
      <c r="AF33" s="288">
        <f>SUM(AF8:AF32)</f>
        <v>2413323</v>
      </c>
      <c r="AG33" s="293">
        <f t="shared" si="14"/>
        <v>-106.90316620266434</v>
      </c>
      <c r="AH33" s="276">
        <f t="shared" si="15"/>
        <v>47.91610725517458</v>
      </c>
      <c r="AI33" s="276">
        <f t="shared" si="15"/>
        <v>7.896615520409724</v>
      </c>
      <c r="AJ33" s="276">
        <f t="shared" si="15"/>
        <v>6.904117442879615</v>
      </c>
      <c r="AK33" s="298">
        <f t="shared" si="15"/>
        <v>4.315986118584634</v>
      </c>
    </row>
    <row r="34" spans="1:37" ht="18" customHeight="1">
      <c r="A34" s="282">
        <v>27</v>
      </c>
      <c r="B34" s="292" t="s">
        <v>48</v>
      </c>
      <c r="C34" s="273">
        <v>2836917</v>
      </c>
      <c r="D34" s="272">
        <v>14711773</v>
      </c>
      <c r="E34" s="272">
        <v>24112822</v>
      </c>
      <c r="F34" s="272">
        <f>SUM(D34:E34)</f>
        <v>38824595</v>
      </c>
      <c r="G34" s="286">
        <f>F34+C34</f>
        <v>41661512</v>
      </c>
      <c r="H34" s="285">
        <f>'LL30.09.11'!N36</f>
        <v>2866253</v>
      </c>
      <c r="I34" s="272">
        <f>'WLL30.09.11'!S36</f>
        <v>14823443</v>
      </c>
      <c r="J34" s="272">
        <f>'M30.09.11'!AB36</f>
        <v>26499050</v>
      </c>
      <c r="K34" s="272">
        <f t="shared" si="2"/>
        <v>41322493</v>
      </c>
      <c r="L34" s="286">
        <f t="shared" si="3"/>
        <v>44188746</v>
      </c>
      <c r="M34" s="293"/>
      <c r="N34" s="271"/>
      <c r="O34" s="277"/>
      <c r="P34" s="272">
        <f>SUM(N34:O34)</f>
        <v>0</v>
      </c>
      <c r="Q34" s="286">
        <f>P34+M34</f>
        <v>0</v>
      </c>
      <c r="R34" s="285">
        <f>'[1]LL31.03.10'!D36</f>
        <v>0</v>
      </c>
      <c r="S34" s="272">
        <f>'[1]WLL31.03.10'!D36+'[1]WLL31.03.10'!L36</f>
        <v>0</v>
      </c>
      <c r="T34" s="272">
        <f>'[1]M31.03.10'!D36</f>
        <v>0</v>
      </c>
      <c r="U34" s="272">
        <f>SUM(S34:T34)</f>
        <v>0</v>
      </c>
      <c r="V34" s="286">
        <f>U34+R34</f>
        <v>0</v>
      </c>
      <c r="W34" s="285">
        <f t="shared" si="8"/>
        <v>29336</v>
      </c>
      <c r="X34" s="272">
        <f>I34-D34</f>
        <v>111670</v>
      </c>
      <c r="Y34" s="272">
        <f>J34-E34</f>
        <v>2386228</v>
      </c>
      <c r="Z34" s="272">
        <f>SUM(X34:Y34)</f>
        <v>2497898</v>
      </c>
      <c r="AA34" s="286">
        <f>Z34+W34</f>
        <v>2527234</v>
      </c>
      <c r="AB34" s="285">
        <f aca="true" t="shared" si="17" ref="AB34:AD35">R34-M34</f>
        <v>0</v>
      </c>
      <c r="AC34" s="272">
        <f t="shared" si="17"/>
        <v>0</v>
      </c>
      <c r="AD34" s="272">
        <f t="shared" si="17"/>
        <v>0</v>
      </c>
      <c r="AE34" s="272">
        <f>SUM(AC34:AD34)</f>
        <v>0</v>
      </c>
      <c r="AF34" s="286">
        <f>AE34+AB34</f>
        <v>0</v>
      </c>
      <c r="AG34" s="293"/>
      <c r="AH34" s="271"/>
      <c r="AI34" s="271"/>
      <c r="AJ34" s="271"/>
      <c r="AK34" s="297"/>
    </row>
    <row r="35" spans="1:37" ht="18" customHeight="1">
      <c r="A35" s="282">
        <v>28</v>
      </c>
      <c r="B35" s="292" t="s">
        <v>49</v>
      </c>
      <c r="C35" s="273">
        <v>2988187</v>
      </c>
      <c r="D35" s="272">
        <v>14158596</v>
      </c>
      <c r="E35" s="272">
        <v>20643734</v>
      </c>
      <c r="F35" s="272">
        <f>SUM(D35:E35)</f>
        <v>34802330</v>
      </c>
      <c r="G35" s="286">
        <f>F35+C35</f>
        <v>37790517</v>
      </c>
      <c r="H35" s="285">
        <f>'LL30.09.11'!N37</f>
        <v>2995208</v>
      </c>
      <c r="I35" s="272">
        <f>'WLL30.09.11'!S37</f>
        <v>15020688</v>
      </c>
      <c r="J35" s="272">
        <f>'M30.09.11'!AB37</f>
        <v>21944731</v>
      </c>
      <c r="K35" s="272">
        <f t="shared" si="2"/>
        <v>36965419</v>
      </c>
      <c r="L35" s="286">
        <f t="shared" si="3"/>
        <v>39960627</v>
      </c>
      <c r="M35" s="293"/>
      <c r="N35" s="271"/>
      <c r="O35" s="277"/>
      <c r="P35" s="272">
        <f>SUM(N35:O35)</f>
        <v>0</v>
      </c>
      <c r="Q35" s="286">
        <f>P35+M35</f>
        <v>0</v>
      </c>
      <c r="R35" s="285">
        <f>'[1]LL31.03.10'!D37</f>
        <v>0</v>
      </c>
      <c r="S35" s="272">
        <f>'[1]WLL31.03.10'!D37+'[1]WLL31.03.10'!L37</f>
        <v>0</v>
      </c>
      <c r="T35" s="272">
        <f>'[1]M31.03.10'!D37</f>
        <v>0</v>
      </c>
      <c r="U35" s="272">
        <f>SUM(S35:T35)</f>
        <v>0</v>
      </c>
      <c r="V35" s="286">
        <f>U35+R35</f>
        <v>0</v>
      </c>
      <c r="W35" s="285">
        <f t="shared" si="8"/>
        <v>7021</v>
      </c>
      <c r="X35" s="272">
        <f>I35-D35</f>
        <v>862092</v>
      </c>
      <c r="Y35" s="272">
        <f>J35-E35</f>
        <v>1300997</v>
      </c>
      <c r="Z35" s="272">
        <f>SUM(X35:Y35)</f>
        <v>2163089</v>
      </c>
      <c r="AA35" s="286">
        <f>Z35+W35</f>
        <v>2170110</v>
      </c>
      <c r="AB35" s="285">
        <f t="shared" si="17"/>
        <v>0</v>
      </c>
      <c r="AC35" s="272">
        <f t="shared" si="17"/>
        <v>0</v>
      </c>
      <c r="AD35" s="272">
        <f t="shared" si="17"/>
        <v>0</v>
      </c>
      <c r="AE35" s="272">
        <f>SUM(AC35:AD35)</f>
        <v>0</v>
      </c>
      <c r="AF35" s="286">
        <f>AE35+AB35</f>
        <v>0</v>
      </c>
      <c r="AG35" s="293"/>
      <c r="AH35" s="271"/>
      <c r="AI35" s="271"/>
      <c r="AJ35" s="271"/>
      <c r="AK35" s="297"/>
    </row>
    <row r="36" spans="1:37" ht="18" customHeight="1" thickBot="1">
      <c r="A36" s="304"/>
      <c r="B36" s="305" t="s">
        <v>50</v>
      </c>
      <c r="C36" s="301">
        <f aca="true" t="shared" si="18" ref="C36:AF36">SUM(C33:C35)</f>
        <v>34724279</v>
      </c>
      <c r="D36" s="290">
        <f t="shared" si="18"/>
        <v>225920431</v>
      </c>
      <c r="E36" s="290">
        <f t="shared" si="18"/>
        <v>585680301</v>
      </c>
      <c r="F36" s="290">
        <f t="shared" si="18"/>
        <v>811600732</v>
      </c>
      <c r="G36" s="291">
        <f t="shared" si="18"/>
        <v>846325011</v>
      </c>
      <c r="H36" s="289">
        <f t="shared" si="18"/>
        <v>33313445</v>
      </c>
      <c r="I36" s="290">
        <f t="shared" si="18"/>
        <v>225471567</v>
      </c>
      <c r="J36" s="290">
        <f t="shared" si="18"/>
        <v>648153255</v>
      </c>
      <c r="K36" s="290">
        <f t="shared" si="18"/>
        <v>873624822</v>
      </c>
      <c r="L36" s="291">
        <f t="shared" si="18"/>
        <v>906938267</v>
      </c>
      <c r="M36" s="289">
        <f t="shared" si="18"/>
        <v>25224905</v>
      </c>
      <c r="N36" s="290">
        <f t="shared" si="18"/>
        <v>5565437</v>
      </c>
      <c r="O36" s="290">
        <f t="shared" si="18"/>
        <v>86268689</v>
      </c>
      <c r="P36" s="290">
        <f t="shared" si="18"/>
        <v>91834126</v>
      </c>
      <c r="Q36" s="291">
        <f t="shared" si="18"/>
        <v>117059031</v>
      </c>
      <c r="R36" s="289">
        <f t="shared" si="18"/>
        <v>23677812</v>
      </c>
      <c r="S36" s="290">
        <f t="shared" si="18"/>
        <v>4883770</v>
      </c>
      <c r="T36" s="290">
        <f t="shared" si="18"/>
        <v>90910772</v>
      </c>
      <c r="U36" s="290">
        <f t="shared" si="18"/>
        <v>95794542</v>
      </c>
      <c r="V36" s="291">
        <f t="shared" si="18"/>
        <v>119472354</v>
      </c>
      <c r="W36" s="289">
        <f t="shared" si="18"/>
        <v>-1410834</v>
      </c>
      <c r="X36" s="290">
        <f t="shared" si="18"/>
        <v>-448864</v>
      </c>
      <c r="Y36" s="290">
        <f t="shared" si="18"/>
        <v>62472954</v>
      </c>
      <c r="Z36" s="290">
        <f t="shared" si="18"/>
        <v>62024090</v>
      </c>
      <c r="AA36" s="291">
        <f t="shared" si="18"/>
        <v>60613256</v>
      </c>
      <c r="AB36" s="289">
        <f t="shared" si="18"/>
        <v>-1547093</v>
      </c>
      <c r="AC36" s="290">
        <f t="shared" si="18"/>
        <v>-681667</v>
      </c>
      <c r="AD36" s="290">
        <f t="shared" si="18"/>
        <v>4642083</v>
      </c>
      <c r="AE36" s="290">
        <f t="shared" si="18"/>
        <v>3960416</v>
      </c>
      <c r="AF36" s="291">
        <f t="shared" si="18"/>
        <v>2413323</v>
      </c>
      <c r="AG36" s="322">
        <f t="shared" si="14"/>
        <v>-109.65804623364619</v>
      </c>
      <c r="AH36" s="299">
        <f t="shared" si="15"/>
        <v>151.86493013474015</v>
      </c>
      <c r="AI36" s="299">
        <f t="shared" si="15"/>
        <v>7.430548265734322</v>
      </c>
      <c r="AJ36" s="299">
        <f t="shared" si="15"/>
        <v>6.385286749067983</v>
      </c>
      <c r="AK36" s="300">
        <f t="shared" si="15"/>
        <v>3.9815102491771768</v>
      </c>
    </row>
    <row r="39" ht="12.75">
      <c r="L39">
        <v>653927947</v>
      </c>
    </row>
    <row r="40" ht="12.75">
      <c r="L40" s="96">
        <f>L39-L36</f>
        <v>-253010320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4" ySplit="7" topLeftCell="Q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9" sqref="G29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5.57421875" style="0" customWidth="1"/>
    <col min="4" max="4" width="12.7109375" style="0" customWidth="1"/>
    <col min="5" max="5" width="10.28125" style="0" customWidth="1"/>
    <col min="6" max="6" width="11.28125" style="0" hidden="1" customWidth="1"/>
    <col min="7" max="7" width="12.7109375" style="0" customWidth="1"/>
    <col min="8" max="8" width="12.8515625" style="0" customWidth="1"/>
    <col min="9" max="9" width="12.7109375" style="0" customWidth="1"/>
    <col min="10" max="10" width="11.57421875" style="0" hidden="1" customWidth="1"/>
    <col min="11" max="11" width="0.13671875" style="0" hidden="1" customWidth="1"/>
    <col min="12" max="12" width="12.00390625" style="0" customWidth="1"/>
    <col min="13" max="13" width="12.7109375" style="0" customWidth="1"/>
    <col min="14" max="14" width="11.7109375" style="0" customWidth="1"/>
    <col min="15" max="15" width="11.8515625" style="0" bestFit="1" customWidth="1"/>
    <col min="16" max="16" width="10.140625" style="0" bestFit="1" customWidth="1"/>
    <col min="17" max="17" width="12.00390625" style="0" customWidth="1"/>
    <col min="18" max="18" width="10.00390625" style="0" customWidth="1"/>
    <col min="19" max="20" width="9.8515625" style="0" customWidth="1"/>
    <col min="21" max="21" width="10.421875" style="0" customWidth="1"/>
    <col min="22" max="23" width="13.00390625" style="0" customWidth="1"/>
    <col min="24" max="24" width="8.28125" style="0" customWidth="1"/>
    <col min="25" max="25" width="10.7109375" style="0" customWidth="1"/>
    <col min="26" max="26" width="11.7109375" style="0" customWidth="1"/>
    <col min="27" max="27" width="12.7109375" style="0" customWidth="1"/>
    <col min="28" max="28" width="13.140625" style="0" customWidth="1"/>
    <col min="29" max="29" width="14.28125" style="0" customWidth="1"/>
    <col min="31" max="31" width="9.28125" style="0" bestFit="1" customWidth="1"/>
    <col min="32" max="32" width="9.57421875" style="0" bestFit="1" customWidth="1"/>
    <col min="36" max="37" width="0" style="0" hidden="1" customWidth="1"/>
  </cols>
  <sheetData>
    <row r="1" ht="15.75">
      <c r="W1" s="107" t="s">
        <v>130</v>
      </c>
    </row>
    <row r="2" spans="2:11" ht="14.25">
      <c r="B2" s="2" t="str">
        <f>'opr-30.09.11'!B2</f>
        <v>No. 1-2(1)/Market Share/2011-CP&amp;M </v>
      </c>
      <c r="C2" s="2"/>
      <c r="D2" s="2"/>
      <c r="E2" s="2"/>
      <c r="F2" s="2"/>
      <c r="G2" s="2"/>
      <c r="H2" s="2" t="str">
        <f>'opr-30.09.11'!H2</f>
        <v>Dated:25th October 2011.</v>
      </c>
      <c r="I2" s="2"/>
      <c r="J2" s="2"/>
      <c r="K2" s="2"/>
    </row>
    <row r="3" ht="9" customHeight="1"/>
    <row r="4" spans="2:3" ht="15">
      <c r="B4" s="27" t="s">
        <v>230</v>
      </c>
      <c r="C4" s="27"/>
    </row>
    <row r="5" spans="4:21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  <c r="T5">
        <v>14</v>
      </c>
      <c r="U5">
        <v>15</v>
      </c>
    </row>
    <row r="6" spans="1:29" ht="16.5" customHeight="1">
      <c r="A6" s="485" t="s">
        <v>70</v>
      </c>
      <c r="B6" s="487" t="s">
        <v>71</v>
      </c>
      <c r="C6" s="485" t="s">
        <v>134</v>
      </c>
      <c r="D6" s="21" t="s">
        <v>72</v>
      </c>
      <c r="E6" s="21"/>
      <c r="F6" s="21"/>
      <c r="G6" s="21"/>
      <c r="H6" s="21"/>
      <c r="I6" s="21"/>
      <c r="J6" s="21"/>
      <c r="K6" s="21"/>
      <c r="L6" s="21"/>
      <c r="M6" s="1"/>
      <c r="N6" s="21"/>
      <c r="O6" s="21"/>
      <c r="P6" s="21"/>
      <c r="Q6" s="21"/>
      <c r="R6" s="21"/>
      <c r="S6" s="21"/>
      <c r="T6" s="21"/>
      <c r="U6" s="21"/>
      <c r="V6" s="484" t="s">
        <v>77</v>
      </c>
      <c r="W6" s="484" t="s">
        <v>78</v>
      </c>
      <c r="X6" s="484" t="s">
        <v>122</v>
      </c>
      <c r="Y6" s="483" t="s">
        <v>137</v>
      </c>
      <c r="Z6" s="481" t="s">
        <v>117</v>
      </c>
      <c r="AA6" s="57"/>
      <c r="AB6" s="95" t="s">
        <v>236</v>
      </c>
      <c r="AC6" s="58"/>
    </row>
    <row r="7" spans="1:29" ht="43.5" customHeight="1">
      <c r="A7" s="486"/>
      <c r="B7" s="487"/>
      <c r="C7" s="486"/>
      <c r="D7" s="59" t="s">
        <v>116</v>
      </c>
      <c r="E7" s="59" t="s">
        <v>2</v>
      </c>
      <c r="F7" s="42" t="s">
        <v>67</v>
      </c>
      <c r="G7" s="59" t="s">
        <v>3</v>
      </c>
      <c r="H7" s="59" t="s">
        <v>73</v>
      </c>
      <c r="I7" s="59" t="s">
        <v>140</v>
      </c>
      <c r="J7" s="59" t="s">
        <v>141</v>
      </c>
      <c r="K7" s="59" t="s">
        <v>142</v>
      </c>
      <c r="L7" s="59" t="s">
        <v>74</v>
      </c>
      <c r="M7" s="59" t="s">
        <v>75</v>
      </c>
      <c r="N7" s="59" t="s">
        <v>76</v>
      </c>
      <c r="O7" s="206" t="s">
        <v>160</v>
      </c>
      <c r="P7" s="206" t="s">
        <v>172</v>
      </c>
      <c r="Q7" s="60" t="s">
        <v>84</v>
      </c>
      <c r="R7" s="206" t="s">
        <v>161</v>
      </c>
      <c r="S7" s="59" t="s">
        <v>171</v>
      </c>
      <c r="T7" s="60" t="s">
        <v>88</v>
      </c>
      <c r="U7" s="59" t="s">
        <v>5</v>
      </c>
      <c r="V7" s="484"/>
      <c r="W7" s="484"/>
      <c r="X7" s="484"/>
      <c r="Y7" s="482"/>
      <c r="Z7" s="482"/>
      <c r="AA7" s="57" t="s">
        <v>47</v>
      </c>
      <c r="AB7" s="46" t="s">
        <v>103</v>
      </c>
      <c r="AC7" s="61" t="s">
        <v>104</v>
      </c>
    </row>
    <row r="8" spans="1:43" ht="14.25" customHeight="1">
      <c r="A8" s="5">
        <v>1</v>
      </c>
      <c r="B8" s="6" t="s">
        <v>21</v>
      </c>
      <c r="C8" s="6"/>
      <c r="D8" s="41">
        <f>'M30.09.11'!D9+'WLL30.09.11'!D9+'WLL30.09.11'!L9+'LL30.09.11'!D9</f>
        <v>0</v>
      </c>
      <c r="E8" s="67"/>
      <c r="F8" s="41"/>
      <c r="G8" s="41"/>
      <c r="H8" s="41"/>
      <c r="I8" s="41"/>
      <c r="J8" s="41"/>
      <c r="K8" s="41"/>
      <c r="L8" s="41"/>
      <c r="M8" s="41"/>
      <c r="N8" s="41"/>
      <c r="O8" s="41"/>
      <c r="P8" s="41">
        <f>'M30.09.11'!W9</f>
        <v>0</v>
      </c>
      <c r="Q8" s="41"/>
      <c r="R8" s="41"/>
      <c r="S8" s="255"/>
      <c r="T8" s="41"/>
      <c r="U8" s="41">
        <f>'M30.09.11'!Z9</f>
        <v>0</v>
      </c>
      <c r="V8" s="41">
        <f>G8+H8+L8+I8+M8+N8+U8+T8+Q8+O8+R8+S8+P8</f>
        <v>0</v>
      </c>
      <c r="W8" s="41">
        <f aca="true" t="shared" si="0" ref="W8:W33">F8+V8</f>
        <v>0</v>
      </c>
      <c r="X8" s="104"/>
      <c r="Y8" s="68"/>
      <c r="Z8" s="68"/>
      <c r="AA8" s="41">
        <f>AB8+AC8</f>
        <v>381.17242163636365</v>
      </c>
      <c r="AB8" s="69">
        <v>148.9195898295914</v>
      </c>
      <c r="AC8" s="69">
        <v>232.25283180677226</v>
      </c>
      <c r="AE8" s="86">
        <v>192.9999999999999</v>
      </c>
      <c r="AF8" s="86">
        <v>301</v>
      </c>
      <c r="AQ8">
        <v>13.774230059876057</v>
      </c>
    </row>
    <row r="9" spans="1:43" ht="15">
      <c r="A9" s="5">
        <v>2</v>
      </c>
      <c r="B9" s="6" t="s">
        <v>22</v>
      </c>
      <c r="C9" s="100">
        <v>2</v>
      </c>
      <c r="D9" s="41">
        <f>'M30.09.11'!D10+'WLL30.09.11'!D10+'WLL30.09.11'!L10+'LL30.09.11'!D10</f>
        <v>10859295</v>
      </c>
      <c r="E9" s="67"/>
      <c r="F9" s="41">
        <f>D9+E9</f>
        <v>10859295</v>
      </c>
      <c r="G9" s="99">
        <f>'M30.09.11'!G10+'LL30.09.11'!H10</f>
        <v>17669203</v>
      </c>
      <c r="H9" s="8">
        <f>'M30.09.11'!S10+'WLL30.09.11'!M10+'LL30.09.11'!I10</f>
        <v>8912534</v>
      </c>
      <c r="I9" s="41">
        <f>'M30.09.11'!I10</f>
        <v>7313071</v>
      </c>
      <c r="J9" s="41">
        <f>G9-D9</f>
        <v>6809908</v>
      </c>
      <c r="K9" s="125">
        <f>J9/D9</f>
        <v>0.6271040615435901</v>
      </c>
      <c r="L9" s="8">
        <f>'LL30.09.11'!J10+'WLL30.09.11'!G10+'WLL30.09.11'!N10</f>
        <v>8577381</v>
      </c>
      <c r="M9" s="41">
        <f>'M30.09.11'!N10</f>
        <v>8814749</v>
      </c>
      <c r="N9" s="41">
        <f>'M30.09.11'!K10</f>
        <v>1778237</v>
      </c>
      <c r="O9" s="41">
        <f>'M30.09.11'!V10</f>
        <v>2750241</v>
      </c>
      <c r="P9" s="41">
        <f>'M30.09.11'!W10</f>
        <v>11027</v>
      </c>
      <c r="Q9" s="41">
        <f>'WLL30.09.11'!H10+'WLL30.09.11'!P10+'LL30.09.11'!L10</f>
        <v>554288</v>
      </c>
      <c r="R9" s="41">
        <f>'M30.09.11'!X10</f>
        <v>0</v>
      </c>
      <c r="S9" s="41">
        <f>'M30.09.11'!Y10</f>
        <v>28615</v>
      </c>
      <c r="T9" s="41">
        <f>'WLL30.09.11'!I10+'WLL30.09.11'!O10+'LL30.09.11'!K10</f>
        <v>0</v>
      </c>
      <c r="U9" s="41">
        <f>'M30.09.11'!Z10</f>
        <v>0</v>
      </c>
      <c r="V9" s="41">
        <f aca="true" t="shared" si="1" ref="V9:V36">G9+H9+L9+I9+M9+N9+U9+T9+Q9+O9+R9+S9+P9</f>
        <v>56409346</v>
      </c>
      <c r="W9" s="41">
        <f t="shared" si="0"/>
        <v>67268641</v>
      </c>
      <c r="X9" s="170">
        <f>D9/W9*100</f>
        <v>16.14317583731177</v>
      </c>
      <c r="Y9" s="68">
        <f>W9/(Z9*1000)</f>
        <v>0.7902764063014928</v>
      </c>
      <c r="Z9" s="70">
        <f>AA9</f>
        <v>85120.396438024</v>
      </c>
      <c r="AA9" s="41">
        <f aca="true" t="shared" si="2" ref="AA9:AA37">AB9+AC9</f>
        <v>85120.396438024</v>
      </c>
      <c r="AB9" s="69">
        <v>23593.824879210115</v>
      </c>
      <c r="AC9" s="69">
        <v>61526.571558813885</v>
      </c>
      <c r="AE9" s="86">
        <v>23487</v>
      </c>
      <c r="AF9" s="86">
        <v>61248</v>
      </c>
      <c r="AQ9">
        <v>15.992765979229496</v>
      </c>
    </row>
    <row r="10" spans="1:43" ht="15">
      <c r="A10" s="5">
        <v>3</v>
      </c>
      <c r="B10" s="6" t="s">
        <v>23</v>
      </c>
      <c r="C10" s="100">
        <v>5</v>
      </c>
      <c r="D10" s="8">
        <f>'M30.09.11'!D11+'WLL30.09.11'!D11+'WLL30.09.11'!L11+'LL30.09.11'!D11</f>
        <v>1773275</v>
      </c>
      <c r="E10" s="67"/>
      <c r="F10" s="41">
        <f aca="true" t="shared" si="3" ref="F10:F36">D10+E10</f>
        <v>1773275</v>
      </c>
      <c r="G10" s="99">
        <f>'M30.09.11'!G11+'LL30.09.11'!H11</f>
        <v>3440564</v>
      </c>
      <c r="H10" s="99">
        <f>'M30.09.11'!S11+'WLL30.09.11'!M11+'LL30.09.11'!I11</f>
        <v>2462502</v>
      </c>
      <c r="I10" s="99">
        <f>'M30.09.11'!I11</f>
        <v>1780174</v>
      </c>
      <c r="J10" s="41"/>
      <c r="K10" s="41"/>
      <c r="L10" s="41">
        <f>'LL30.09.11'!J11+'WLL30.09.11'!G11+'WLL30.09.11'!N11</f>
        <v>127323</v>
      </c>
      <c r="M10" s="41">
        <f>'M30.09.11'!N11</f>
        <v>307731</v>
      </c>
      <c r="N10" s="99">
        <f>'M30.09.11'!K11</f>
        <v>3639355</v>
      </c>
      <c r="O10" s="41">
        <f>'M30.09.11'!V11</f>
        <v>0</v>
      </c>
      <c r="P10" s="41">
        <f>'M30.09.11'!W11</f>
        <v>0</v>
      </c>
      <c r="Q10" s="41">
        <f>'WLL30.09.11'!H11+'WLL30.09.11'!P11+'LL30.09.11'!L11</f>
        <v>330</v>
      </c>
      <c r="R10" s="41">
        <f>'M30.09.11'!X11</f>
        <v>111455</v>
      </c>
      <c r="S10" s="41">
        <f>'M30.09.11'!Y11</f>
        <v>0</v>
      </c>
      <c r="T10" s="41">
        <f>'WLL30.09.11'!I11+'WLL30.09.11'!O11+'LL30.09.11'!K11</f>
        <v>0</v>
      </c>
      <c r="U10" s="41">
        <f>'M30.09.11'!Z11</f>
        <v>155</v>
      </c>
      <c r="V10" s="41">
        <f t="shared" si="1"/>
        <v>11869589</v>
      </c>
      <c r="W10" s="41">
        <f t="shared" si="0"/>
        <v>13642864</v>
      </c>
      <c r="X10" s="170">
        <f>D10/W10*100</f>
        <v>12.997820692194836</v>
      </c>
      <c r="Y10" s="68">
        <f aca="true" t="shared" si="4" ref="Y10:Y37">W10/(Z10*1000)</f>
        <v>0.43414487803943597</v>
      </c>
      <c r="Z10" s="70">
        <f aca="true" t="shared" si="5" ref="Z10:Z36">AA10</f>
        <v>31424.680308587533</v>
      </c>
      <c r="AA10" s="41">
        <f t="shared" si="2"/>
        <v>31424.680308587533</v>
      </c>
      <c r="AB10" s="69">
        <v>4699.104085663234</v>
      </c>
      <c r="AC10" s="69">
        <v>26725.576222924297</v>
      </c>
      <c r="AE10" s="86">
        <v>4571.000000000004</v>
      </c>
      <c r="AF10" s="86">
        <v>25997</v>
      </c>
      <c r="AQ10">
        <v>15.942150650811174</v>
      </c>
    </row>
    <row r="11" spans="1:43" ht="15">
      <c r="A11" s="5">
        <v>4</v>
      </c>
      <c r="B11" s="6" t="s">
        <v>24</v>
      </c>
      <c r="C11" s="100">
        <v>3</v>
      </c>
      <c r="D11" s="41">
        <f>'M30.09.11'!D12+'WLL30.09.11'!D12+'WLL30.09.11'!L12+'LL30.09.11'!D12</f>
        <v>6679001</v>
      </c>
      <c r="E11" s="67"/>
      <c r="F11" s="41">
        <f t="shared" si="3"/>
        <v>6679001</v>
      </c>
      <c r="G11" s="99">
        <f>'M30.09.11'!G12+'LL30.09.11'!H12</f>
        <v>16372973</v>
      </c>
      <c r="H11" s="99">
        <f>'M30.09.11'!S12+'WLL30.09.11'!M12+'LL30.09.11'!I12</f>
        <v>9055945</v>
      </c>
      <c r="I11" s="41">
        <f>'M30.09.11'!I12</f>
        <v>5434847</v>
      </c>
      <c r="J11" s="41">
        <f>G11-D11</f>
        <v>9693972</v>
      </c>
      <c r="K11" s="125">
        <f>J11/D11</f>
        <v>1.451410472913539</v>
      </c>
      <c r="L11" s="41">
        <f>'LL30.09.11'!J12+'WLL30.09.11'!G12+'WLL30.09.11'!N12</f>
        <v>5257987</v>
      </c>
      <c r="M11" s="41">
        <f>'M30.09.11'!N12</f>
        <v>5122796</v>
      </c>
      <c r="N11" s="41">
        <f>'M30.09.11'!K12</f>
        <v>4836771</v>
      </c>
      <c r="O11" s="41">
        <f>'M30.09.11'!V12</f>
        <v>3426728</v>
      </c>
      <c r="P11" s="41">
        <f>'M30.09.11'!W12</f>
        <v>19823</v>
      </c>
      <c r="Q11" s="41">
        <f>'WLL30.09.11'!H12+'WLL30.09.11'!P12+'LL30.09.11'!L12</f>
        <v>1289118</v>
      </c>
      <c r="R11" s="41">
        <f>'M30.09.11'!X12</f>
        <v>1956431</v>
      </c>
      <c r="S11" s="41">
        <f>'M30.09.11'!Y12</f>
        <v>34277</v>
      </c>
      <c r="T11" s="41">
        <f>'WLL30.09.11'!I12+'WLL30.09.11'!O12+'LL30.09.11'!K12</f>
        <v>0</v>
      </c>
      <c r="U11" s="41">
        <f>'M30.09.11'!Z12</f>
        <v>127</v>
      </c>
      <c r="V11" s="41">
        <f t="shared" si="1"/>
        <v>52807823</v>
      </c>
      <c r="W11" s="41">
        <f t="shared" si="0"/>
        <v>59486824</v>
      </c>
      <c r="X11" s="170">
        <f>D11/W11*100</f>
        <v>11.227698086554428</v>
      </c>
      <c r="Y11" s="68">
        <f t="shared" si="4"/>
        <v>0.4298587802373559</v>
      </c>
      <c r="Z11" s="70">
        <f>AA11+AA17</f>
        <v>138386.89991897583</v>
      </c>
      <c r="AA11" s="41">
        <f t="shared" si="2"/>
        <v>105064.20753326119</v>
      </c>
      <c r="AB11" s="69">
        <v>11052.599810089272</v>
      </c>
      <c r="AC11" s="69">
        <v>94011.60772317191</v>
      </c>
      <c r="AE11" s="86">
        <v>10279.999999999993</v>
      </c>
      <c r="AF11" s="86">
        <v>87440</v>
      </c>
      <c r="AQ11">
        <v>14.894723151844975</v>
      </c>
    </row>
    <row r="12" spans="1:43" ht="15" customHeight="1">
      <c r="A12" s="5">
        <v>5</v>
      </c>
      <c r="B12" s="6" t="s">
        <v>25</v>
      </c>
      <c r="C12" s="100"/>
      <c r="D12" s="41">
        <f>'M30.09.11'!D13+'WLL30.09.11'!D13+'WLL30.09.11'!L13+'LL30.09.11'!D13</f>
        <v>0</v>
      </c>
      <c r="E12" s="67"/>
      <c r="F12" s="41">
        <f t="shared" si="3"/>
        <v>0</v>
      </c>
      <c r="G12" s="8">
        <f>'M30.09.11'!G13+'LL30.09.11'!H13</f>
        <v>0</v>
      </c>
      <c r="H12" s="41">
        <f>'M30.09.11'!S13+'WLL30.09.11'!M13+'LL30.09.11'!I13</f>
        <v>0</v>
      </c>
      <c r="I12" s="41">
        <f>'M30.09.11'!I13</f>
        <v>0</v>
      </c>
      <c r="J12" s="41"/>
      <c r="K12" s="41"/>
      <c r="L12" s="41">
        <f>'LL30.09.11'!J13+'WLL30.09.11'!G13+'WLL30.09.11'!N13</f>
        <v>0</v>
      </c>
      <c r="M12" s="41">
        <f>'M30.09.11'!N13</f>
        <v>0</v>
      </c>
      <c r="N12" s="41">
        <f>'M30.09.11'!K13</f>
        <v>0</v>
      </c>
      <c r="O12" s="41">
        <f>'M30.09.11'!V13</f>
        <v>0</v>
      </c>
      <c r="P12" s="41">
        <f>'M30.09.11'!W13</f>
        <v>0</v>
      </c>
      <c r="Q12" s="41">
        <f>'WLL30.09.11'!H13+'WLL30.09.11'!P13+'LL30.09.11'!L13</f>
        <v>0</v>
      </c>
      <c r="R12" s="41">
        <f>'M30.09.11'!X13</f>
        <v>0</v>
      </c>
      <c r="S12" s="41">
        <f>'M30.09.11'!Y13</f>
        <v>0</v>
      </c>
      <c r="T12" s="41">
        <f>'WLL30.09.11'!I13+'WLL30.09.11'!O13+'LL30.09.11'!K13</f>
        <v>0</v>
      </c>
      <c r="U12" s="41">
        <f>'M30.09.11'!Z13</f>
        <v>0</v>
      </c>
      <c r="V12" s="41">
        <f t="shared" si="1"/>
        <v>0</v>
      </c>
      <c r="W12" s="41">
        <f t="shared" si="0"/>
        <v>0</v>
      </c>
      <c r="X12" s="170"/>
      <c r="Y12" s="68" t="e">
        <f t="shared" si="4"/>
        <v>#DIV/0!</v>
      </c>
      <c r="Z12" s="70"/>
      <c r="AA12" s="41">
        <f t="shared" si="2"/>
        <v>25819.445150583335</v>
      </c>
      <c r="AB12" s="69">
        <v>5960.462232800176</v>
      </c>
      <c r="AC12" s="69">
        <v>19858.98291778316</v>
      </c>
      <c r="AE12" s="86">
        <v>5599.999999999996</v>
      </c>
      <c r="AF12" s="86">
        <v>18657.999999999985</v>
      </c>
      <c r="AQ12">
        <v>22.46874083820653</v>
      </c>
    </row>
    <row r="13" spans="1:43" ht="15">
      <c r="A13" s="5">
        <v>6</v>
      </c>
      <c r="B13" s="6" t="s">
        <v>26</v>
      </c>
      <c r="C13" s="100">
        <v>5</v>
      </c>
      <c r="D13" s="41">
        <f>'M30.09.11'!D14+'WLL30.09.11'!D14+'WLL30.09.11'!L14+'LL30.09.11'!D14</f>
        <v>5740562</v>
      </c>
      <c r="E13" s="67"/>
      <c r="F13" s="41">
        <f t="shared" si="3"/>
        <v>5740562</v>
      </c>
      <c r="G13" s="99">
        <f>'M30.09.11'!G14+'LL30.09.11'!H14</f>
        <v>6841275</v>
      </c>
      <c r="H13" s="99">
        <f>'M30.09.11'!S14+'WLL30.09.11'!M14+'LL30.09.11'!I14</f>
        <v>8339130</v>
      </c>
      <c r="I13" s="99">
        <f>'M30.09.11'!I14</f>
        <v>15330567</v>
      </c>
      <c r="J13" s="41">
        <f>I13-D13</f>
        <v>9590005</v>
      </c>
      <c r="K13" s="125">
        <f>J13/D13</f>
        <v>1.67056901397459</v>
      </c>
      <c r="L13" s="41">
        <f>'LL30.09.11'!J14+'WLL30.09.11'!G14+'WLL30.09.11'!N14</f>
        <v>4083924</v>
      </c>
      <c r="M13" s="99">
        <f>'M30.09.11'!N14</f>
        <v>7473029</v>
      </c>
      <c r="N13" s="41">
        <f>'M30.09.11'!K14</f>
        <v>640249</v>
      </c>
      <c r="O13" s="41">
        <f>'M30.09.11'!V14</f>
        <v>2189373</v>
      </c>
      <c r="P13" s="41">
        <f>'M30.09.11'!W14</f>
        <v>1266412</v>
      </c>
      <c r="Q13" s="41">
        <f>'WLL30.09.11'!H14+'WLL30.09.11'!P14+'LL30.09.11'!L14</f>
        <v>75378</v>
      </c>
      <c r="R13" s="41">
        <f>'M30.09.11'!X14</f>
        <v>0</v>
      </c>
      <c r="S13" s="41">
        <f>'M30.09.11'!Y14</f>
        <v>26640</v>
      </c>
      <c r="T13" s="41">
        <f>'WLL30.09.11'!I14+'WLL30.09.11'!O14+'LL30.09.11'!K14</f>
        <v>0</v>
      </c>
      <c r="U13" s="41">
        <f>'M30.09.11'!Z14</f>
        <v>9</v>
      </c>
      <c r="V13" s="41">
        <f t="shared" si="1"/>
        <v>46265986</v>
      </c>
      <c r="W13" s="41">
        <f t="shared" si="0"/>
        <v>52006548</v>
      </c>
      <c r="X13" s="170">
        <f>D13/W13*100</f>
        <v>11.038152349584902</v>
      </c>
      <c r="Y13" s="68">
        <f t="shared" si="4"/>
        <v>0.8450144172690105</v>
      </c>
      <c r="Z13" s="70">
        <f t="shared" si="5"/>
        <v>61545.160576170034</v>
      </c>
      <c r="AA13" s="41">
        <f t="shared" si="2"/>
        <v>61545.160576170034</v>
      </c>
      <c r="AB13" s="69">
        <v>24812.46950597855</v>
      </c>
      <c r="AC13" s="69">
        <v>36732.69107019148</v>
      </c>
      <c r="AE13" s="86">
        <v>24045.999999999985</v>
      </c>
      <c r="AF13" s="86">
        <v>35597.99999999997</v>
      </c>
      <c r="AQ13">
        <v>30.493285040347402</v>
      </c>
    </row>
    <row r="14" spans="1:43" ht="15">
      <c r="A14" s="5">
        <v>7</v>
      </c>
      <c r="B14" s="6" t="s">
        <v>27</v>
      </c>
      <c r="C14" s="100">
        <v>3</v>
      </c>
      <c r="D14" s="8">
        <f>'M30.09.11'!D15+'WLL30.09.11'!D15+'WLL30.09.11'!L15+'LL30.09.11'!D15</f>
        <v>3571648</v>
      </c>
      <c r="E14" s="67"/>
      <c r="F14" s="41">
        <f t="shared" si="3"/>
        <v>3571648</v>
      </c>
      <c r="G14" s="8">
        <f>'M30.09.11'!G15+'LL30.09.11'!H15</f>
        <v>2276211</v>
      </c>
      <c r="H14" s="99">
        <f>'M30.09.11'!S15+'WLL30.09.11'!M15+'LL30.09.11'!I15</f>
        <v>4262725</v>
      </c>
      <c r="I14" s="99">
        <f>'M30.09.11'!I15</f>
        <v>4244337</v>
      </c>
      <c r="J14" s="41"/>
      <c r="K14" s="41"/>
      <c r="L14" s="41">
        <f>'LL30.09.11'!J15+'WLL30.09.11'!G15+'WLL30.09.11'!N15</f>
        <v>3075633</v>
      </c>
      <c r="M14" s="41">
        <f>'M30.09.11'!N15</f>
        <v>3552946</v>
      </c>
      <c r="N14" s="41">
        <f>'M30.09.11'!K15</f>
        <v>535578</v>
      </c>
      <c r="O14" s="41">
        <f>'M30.09.11'!V15</f>
        <v>0</v>
      </c>
      <c r="P14" s="41">
        <f>'M30.09.11'!W15</f>
        <v>778687</v>
      </c>
      <c r="Q14" s="41">
        <f>'WLL30.09.11'!H15+'WLL30.09.11'!P15+'LL30.09.11'!L15</f>
        <v>196917</v>
      </c>
      <c r="R14" s="41">
        <f>'M30.09.11'!X15</f>
        <v>0</v>
      </c>
      <c r="S14" s="41">
        <f>'M30.09.11'!Y15</f>
        <v>11065</v>
      </c>
      <c r="T14" s="41">
        <f>'WLL30.09.11'!I15+'WLL30.09.11'!O15+'LL30.09.11'!K15</f>
        <v>0</v>
      </c>
      <c r="U14" s="41">
        <f>'M30.09.11'!Z15</f>
        <v>90</v>
      </c>
      <c r="V14" s="41">
        <f t="shared" si="1"/>
        <v>18934189</v>
      </c>
      <c r="W14" s="41">
        <f t="shared" si="0"/>
        <v>22505837</v>
      </c>
      <c r="X14" s="170">
        <f>D14/W14*100</f>
        <v>15.869874113102304</v>
      </c>
      <c r="Y14" s="68">
        <f t="shared" si="4"/>
        <v>0.8792278429462618</v>
      </c>
      <c r="Z14" s="70">
        <f t="shared" si="5"/>
        <v>25597.275132443174</v>
      </c>
      <c r="AA14" s="41">
        <f t="shared" si="2"/>
        <v>25597.275132443174</v>
      </c>
      <c r="AB14" s="69">
        <v>8609.233304500318</v>
      </c>
      <c r="AC14" s="69">
        <v>16988.041827942856</v>
      </c>
      <c r="AE14" s="86">
        <v>8555.999999999993</v>
      </c>
      <c r="AF14" s="86">
        <v>16883</v>
      </c>
      <c r="AQ14">
        <v>20.876024789608948</v>
      </c>
    </row>
    <row r="15" spans="1:43" ht="15">
      <c r="A15" s="5">
        <v>8</v>
      </c>
      <c r="B15" s="6" t="s">
        <v>28</v>
      </c>
      <c r="C15" s="124">
        <v>1</v>
      </c>
      <c r="D15" s="99">
        <f>'M30.09.11'!D16+'WLL30.09.11'!D16+'WLL30.09.11'!L16+'LL30.09.11'!D16</f>
        <v>2040794</v>
      </c>
      <c r="E15" s="67"/>
      <c r="F15" s="41">
        <f t="shared" si="3"/>
        <v>2040794</v>
      </c>
      <c r="G15" s="8">
        <f>'M30.09.11'!G16+'LL30.09.11'!H16</f>
        <v>1742796</v>
      </c>
      <c r="H15" s="41">
        <f>'M30.09.11'!S16+'WLL30.09.11'!M16+'LL30.09.11'!I16</f>
        <v>1844645</v>
      </c>
      <c r="I15" s="41">
        <f>'M30.09.11'!I16</f>
        <v>392233</v>
      </c>
      <c r="J15" s="41"/>
      <c r="K15" s="41"/>
      <c r="L15" s="41">
        <f>'LL30.09.11'!J16+'WLL30.09.11'!G16+'WLL30.09.11'!N16</f>
        <v>418434</v>
      </c>
      <c r="M15" s="41">
        <f>'M30.09.11'!N16</f>
        <v>403346</v>
      </c>
      <c r="N15" s="41">
        <f>'M30.09.11'!K16</f>
        <v>676110</v>
      </c>
      <c r="O15" s="41">
        <f>'M30.09.11'!V16</f>
        <v>0</v>
      </c>
      <c r="P15" s="41">
        <f>'M30.09.11'!W16</f>
        <v>87139</v>
      </c>
      <c r="Q15" s="41">
        <f>'WLL30.09.11'!H16+'WLL30.09.11'!P16+'LL30.09.11'!L16</f>
        <v>23</v>
      </c>
      <c r="R15" s="41">
        <f>'M30.09.11'!X16</f>
        <v>441927</v>
      </c>
      <c r="S15" s="41">
        <f>'M30.09.11'!Y16</f>
        <v>0</v>
      </c>
      <c r="T15" s="41">
        <f>'WLL30.09.11'!I16+'WLL30.09.11'!O16+'LL30.09.11'!K16</f>
        <v>0</v>
      </c>
      <c r="U15" s="41">
        <f>'M30.09.11'!Z16</f>
        <v>0</v>
      </c>
      <c r="V15" s="41">
        <f t="shared" si="1"/>
        <v>6006653</v>
      </c>
      <c r="W15" s="41">
        <f t="shared" si="0"/>
        <v>8047447</v>
      </c>
      <c r="X15" s="170">
        <f>D15/W15*100</f>
        <v>25.35952085176827</v>
      </c>
      <c r="Y15" s="68">
        <f t="shared" si="4"/>
        <v>1.1664623006752113</v>
      </c>
      <c r="Z15" s="70">
        <f t="shared" si="5"/>
        <v>6899.0202215208365</v>
      </c>
      <c r="AA15" s="41">
        <f t="shared" si="2"/>
        <v>6899.0202215208365</v>
      </c>
      <c r="AB15" s="69">
        <v>761.7054565200402</v>
      </c>
      <c r="AC15" s="69">
        <v>6137.314765000796</v>
      </c>
      <c r="AE15" s="86">
        <v>750.0000000000005</v>
      </c>
      <c r="AF15" s="86">
        <v>6042.999999999996</v>
      </c>
      <c r="AQ15">
        <v>15.143006936224735</v>
      </c>
    </row>
    <row r="16" spans="1:43" ht="15">
      <c r="A16" s="5">
        <v>9</v>
      </c>
      <c r="B16" s="6" t="s">
        <v>29</v>
      </c>
      <c r="C16" s="100">
        <v>3</v>
      </c>
      <c r="D16" s="8">
        <f>'M30.09.11'!D17+'WLL30.09.11'!D17+'WLL30.09.11'!L17+'LL30.09.11'!D17</f>
        <v>1162573</v>
      </c>
      <c r="E16" s="67"/>
      <c r="F16" s="41">
        <f t="shared" si="3"/>
        <v>1162573</v>
      </c>
      <c r="G16" s="99">
        <f>'M30.09.11'!G17+'LL30.09.11'!H17</f>
        <v>1949520</v>
      </c>
      <c r="H16" s="41">
        <f>'M30.09.11'!S17+'WLL30.09.11'!M17+'LL30.09.11'!I17</f>
        <v>531807</v>
      </c>
      <c r="I16" s="41">
        <f>'M30.09.11'!I17</f>
        <v>607948</v>
      </c>
      <c r="J16" s="41"/>
      <c r="K16" s="41"/>
      <c r="L16" s="41">
        <f>'LL30.09.11'!J17+'WLL30.09.11'!G17+'WLL30.09.11'!N17</f>
        <v>119037</v>
      </c>
      <c r="M16" s="41">
        <f>'M30.09.11'!N17</f>
        <v>154241</v>
      </c>
      <c r="N16" s="99">
        <f>'M30.09.11'!K17</f>
        <v>1496257</v>
      </c>
      <c r="O16" s="41">
        <f>'M30.09.11'!V17</f>
        <v>0</v>
      </c>
      <c r="P16" s="41">
        <f>'M30.09.11'!W17</f>
        <v>0</v>
      </c>
      <c r="Q16" s="41">
        <f>'WLL30.09.11'!H17+'WLL30.09.11'!P17+'LL30.09.11'!L17</f>
        <v>15</v>
      </c>
      <c r="R16" s="41">
        <f>'M30.09.11'!X17</f>
        <v>0</v>
      </c>
      <c r="S16" s="41">
        <f>'M30.09.11'!Y17</f>
        <v>0</v>
      </c>
      <c r="T16" s="41">
        <f>'WLL30.09.11'!I17+'WLL30.09.11'!O17+'LL30.09.11'!K17</f>
        <v>0</v>
      </c>
      <c r="U16" s="41">
        <f>'M30.09.11'!Z17</f>
        <v>0</v>
      </c>
      <c r="V16" s="41">
        <f t="shared" si="1"/>
        <v>4858825</v>
      </c>
      <c r="W16" s="41">
        <f t="shared" si="0"/>
        <v>6021398</v>
      </c>
      <c r="X16" s="170">
        <f>D16/W16*100</f>
        <v>19.307360184462148</v>
      </c>
      <c r="Y16" s="68">
        <f t="shared" si="4"/>
        <v>0.47438973087094605</v>
      </c>
      <c r="Z16" s="70">
        <f t="shared" si="5"/>
        <v>12692.934960765568</v>
      </c>
      <c r="AA16" s="41">
        <f t="shared" si="2"/>
        <v>12692.934960765568</v>
      </c>
      <c r="AB16" s="69">
        <v>3404.496892104986</v>
      </c>
      <c r="AC16" s="69">
        <v>9288.438068660582</v>
      </c>
      <c r="AE16" s="86">
        <v>3143.000000000002</v>
      </c>
      <c r="AF16" s="86">
        <v>8574.999999999993</v>
      </c>
      <c r="AQ16">
        <v>27.14755839727522</v>
      </c>
    </row>
    <row r="17" spans="1:43" ht="15" customHeight="1">
      <c r="A17" s="5">
        <v>10</v>
      </c>
      <c r="B17" s="6" t="s">
        <v>30</v>
      </c>
      <c r="C17" s="100"/>
      <c r="D17" s="41">
        <f>'M30.09.11'!D18+'WLL30.09.11'!D18+'WLL30.09.11'!L18+'LL30.09.11'!D18</f>
        <v>0</v>
      </c>
      <c r="E17" s="67"/>
      <c r="F17" s="41">
        <f t="shared" si="3"/>
        <v>0</v>
      </c>
      <c r="G17" s="8">
        <f>'M30.09.11'!G18+'LL30.09.11'!H18</f>
        <v>0</v>
      </c>
      <c r="H17" s="41">
        <f>'M30.09.11'!S18+'WLL30.09.11'!M18+'LL30.09.11'!I18</f>
        <v>0</v>
      </c>
      <c r="I17" s="41">
        <f>'M30.09.11'!I18</f>
        <v>0</v>
      </c>
      <c r="J17" s="41"/>
      <c r="K17" s="41"/>
      <c r="L17" s="41">
        <f>'LL30.09.11'!J18+'WLL30.09.11'!G18+'WLL30.09.11'!N18</f>
        <v>0</v>
      </c>
      <c r="M17" s="41">
        <f>'M30.09.11'!N18</f>
        <v>0</v>
      </c>
      <c r="N17" s="41">
        <f>'M30.09.11'!K18</f>
        <v>0</v>
      </c>
      <c r="O17" s="41">
        <f>'M30.09.11'!V18</f>
        <v>0</v>
      </c>
      <c r="P17" s="41">
        <f>'M30.09.11'!W18</f>
        <v>0</v>
      </c>
      <c r="Q17" s="41">
        <f>'WLL30.09.11'!H18+'WLL30.09.11'!P18+'LL30.09.11'!L18</f>
        <v>0</v>
      </c>
      <c r="R17" s="41">
        <f>'M30.09.11'!X18</f>
        <v>0</v>
      </c>
      <c r="S17" s="41">
        <f>'M30.09.11'!Y18</f>
        <v>0</v>
      </c>
      <c r="T17" s="41">
        <f>'WLL30.09.11'!I18+'WLL30.09.11'!O18+'LL30.09.11'!K18</f>
        <v>0</v>
      </c>
      <c r="U17" s="41">
        <f>'M30.09.11'!Z18</f>
        <v>0</v>
      </c>
      <c r="V17" s="41">
        <f t="shared" si="1"/>
        <v>0</v>
      </c>
      <c r="W17" s="41">
        <f t="shared" si="0"/>
        <v>0</v>
      </c>
      <c r="X17" s="170"/>
      <c r="Y17" s="68" t="e">
        <f t="shared" si="4"/>
        <v>#DIV/0!</v>
      </c>
      <c r="Z17" s="70"/>
      <c r="AA17" s="41">
        <f t="shared" si="2"/>
        <v>33322.69238571465</v>
      </c>
      <c r="AB17" s="69">
        <v>7761.0363239479075</v>
      </c>
      <c r="AC17" s="69">
        <v>25561.656061766742</v>
      </c>
      <c r="AE17" s="86">
        <v>7330.000000000004</v>
      </c>
      <c r="AF17" s="86">
        <v>24141.999999999985</v>
      </c>
      <c r="AQ17">
        <v>16.153439471362844</v>
      </c>
    </row>
    <row r="18" spans="1:43" ht="15">
      <c r="A18" s="5">
        <v>11</v>
      </c>
      <c r="B18" s="6" t="s">
        <v>31</v>
      </c>
      <c r="C18" s="100">
        <v>2</v>
      </c>
      <c r="D18" s="41">
        <f>'M30.09.11'!D19+'WLL30.09.11'!D19+'WLL30.09.11'!L19+'LL30.09.11'!D19</f>
        <v>8304496</v>
      </c>
      <c r="E18" s="67"/>
      <c r="F18" s="41">
        <f t="shared" si="3"/>
        <v>8304496</v>
      </c>
      <c r="G18" s="99">
        <f>'M30.09.11'!G19+'LL30.09.11'!H19</f>
        <v>15625563</v>
      </c>
      <c r="H18" s="8">
        <f>'M30.09.11'!S19+'WLL30.09.11'!M19+'LL30.09.11'!I19</f>
        <v>7924623</v>
      </c>
      <c r="I18" s="41">
        <f>'M30.09.11'!I19</f>
        <v>6752649</v>
      </c>
      <c r="J18" s="41">
        <f>G18-D18</f>
        <v>7321067</v>
      </c>
      <c r="K18" s="125">
        <f>J18/D18</f>
        <v>0.881578725548185</v>
      </c>
      <c r="L18" s="8">
        <f>'LL30.09.11'!J19+'WLL30.09.11'!G19+'WLL30.09.11'!N19</f>
        <v>7138696</v>
      </c>
      <c r="M18" s="41">
        <f>'M30.09.11'!N19</f>
        <v>4610753</v>
      </c>
      <c r="N18" s="41">
        <f>'M30.09.11'!K19</f>
        <v>1656806</v>
      </c>
      <c r="O18" s="41">
        <f>'M30.09.11'!V19</f>
        <v>1275396</v>
      </c>
      <c r="P18" s="41">
        <f>'M30.09.11'!W19</f>
        <v>12016</v>
      </c>
      <c r="Q18" s="41">
        <f>'WLL30.09.11'!H19+'WLL30.09.11'!P19+'LL30.09.11'!L19</f>
        <v>1746711</v>
      </c>
      <c r="R18" s="41">
        <f>'M30.09.11'!X19</f>
        <v>0</v>
      </c>
      <c r="S18" s="41">
        <f>'M30.09.11'!Y19</f>
        <v>22662</v>
      </c>
      <c r="T18" s="41">
        <f>'WLL30.09.11'!I19+'WLL30.09.11'!O19+'LL30.09.11'!K19</f>
        <v>0</v>
      </c>
      <c r="U18" s="41">
        <f>'M30.09.11'!Z19</f>
        <v>216</v>
      </c>
      <c r="V18" s="41">
        <f t="shared" si="1"/>
        <v>46766091</v>
      </c>
      <c r="W18" s="41">
        <f t="shared" si="0"/>
        <v>55070587</v>
      </c>
      <c r="X18" s="170">
        <f>D18/W18*100</f>
        <v>15.07973031048316</v>
      </c>
      <c r="Y18" s="68">
        <f t="shared" si="4"/>
        <v>0.8940851460214247</v>
      </c>
      <c r="Z18" s="70">
        <f t="shared" si="5"/>
        <v>61594.34282636025</v>
      </c>
      <c r="AA18" s="41">
        <f t="shared" si="2"/>
        <v>61594.34282636025</v>
      </c>
      <c r="AB18" s="69">
        <v>22907.012702618842</v>
      </c>
      <c r="AC18" s="69">
        <v>38687.330123741405</v>
      </c>
      <c r="AE18" s="86">
        <v>22097.999999999985</v>
      </c>
      <c r="AF18" s="86">
        <v>37320.99999999997</v>
      </c>
      <c r="AQ18">
        <v>16.530629255472277</v>
      </c>
    </row>
    <row r="19" spans="1:43" ht="15">
      <c r="A19" s="5">
        <v>12</v>
      </c>
      <c r="B19" s="6" t="s">
        <v>32</v>
      </c>
      <c r="C19" s="124">
        <v>1</v>
      </c>
      <c r="D19" s="99">
        <f>'M30.09.11'!D20+'WLL30.09.11'!D20+'WLL30.09.11'!L20+'LL30.09.11'!D20</f>
        <v>9593446</v>
      </c>
      <c r="E19" s="67"/>
      <c r="F19" s="41">
        <f t="shared" si="3"/>
        <v>9593446</v>
      </c>
      <c r="G19" s="8">
        <f>'M30.09.11'!G20+'LL30.09.11'!H20</f>
        <v>3545177</v>
      </c>
      <c r="H19" s="41">
        <f>'M30.09.11'!S20+'WLL30.09.11'!M20+'LL30.09.11'!I20</f>
        <v>4235932</v>
      </c>
      <c r="I19" s="41">
        <f>'M30.09.11'!I20</f>
        <v>5663785</v>
      </c>
      <c r="J19" s="41"/>
      <c r="K19" s="41"/>
      <c r="L19" s="41">
        <f>'LL30.09.11'!J20+'WLL30.09.11'!G20+'WLL30.09.11'!N20</f>
        <v>2364745</v>
      </c>
      <c r="M19" s="41">
        <f>'M30.09.11'!N20</f>
        <v>7292186</v>
      </c>
      <c r="N19" s="41">
        <f>'M30.09.11'!K20</f>
        <v>2470924</v>
      </c>
      <c r="O19" s="41">
        <f>'M30.09.11'!V20</f>
        <v>720681</v>
      </c>
      <c r="P19" s="41">
        <f>'M30.09.11'!W20</f>
        <v>315352</v>
      </c>
      <c r="Q19" s="41">
        <f>'WLL30.09.11'!H20+'WLL30.09.11'!P20+'LL30.09.11'!L20</f>
        <v>568810</v>
      </c>
      <c r="R19" s="41">
        <f>'M30.09.11'!X20</f>
        <v>0</v>
      </c>
      <c r="S19" s="41">
        <f>'M30.09.11'!Y20</f>
        <v>10213</v>
      </c>
      <c r="T19" s="41">
        <f>'WLL30.09.11'!I20+'WLL30.09.11'!O20+'LL30.09.11'!K20</f>
        <v>0</v>
      </c>
      <c r="U19" s="41">
        <f>'M30.09.11'!Z20</f>
        <v>0</v>
      </c>
      <c r="V19" s="41">
        <f t="shared" si="1"/>
        <v>27187805</v>
      </c>
      <c r="W19" s="41">
        <f t="shared" si="0"/>
        <v>36781251</v>
      </c>
      <c r="X19" s="170">
        <f>D19/W19*100</f>
        <v>26.082435314666157</v>
      </c>
      <c r="Y19" s="68">
        <f t="shared" si="4"/>
        <v>1.0969380448791184</v>
      </c>
      <c r="Z19" s="70">
        <f t="shared" si="5"/>
        <v>33530.83719878935</v>
      </c>
      <c r="AA19" s="41">
        <f t="shared" si="2"/>
        <v>33530.83719878935</v>
      </c>
      <c r="AB19" s="69">
        <v>8567.840874346373</v>
      </c>
      <c r="AC19" s="69">
        <v>24962.996324442975</v>
      </c>
      <c r="AE19" s="86">
        <v>8850.999999999993</v>
      </c>
      <c r="AF19" s="86">
        <v>25788.000000000015</v>
      </c>
      <c r="AQ19">
        <v>24.81916077826601</v>
      </c>
    </row>
    <row r="20" spans="1:43" ht="15">
      <c r="A20" s="5">
        <v>13</v>
      </c>
      <c r="B20" s="6" t="s">
        <v>33</v>
      </c>
      <c r="C20" s="100">
        <v>4</v>
      </c>
      <c r="D20" s="8">
        <f>'M30.09.11'!D21+'WLL30.09.11'!D21+'WLL30.09.11'!L21+'LL30.09.11'!D21</f>
        <v>5685326</v>
      </c>
      <c r="E20" s="67"/>
      <c r="F20" s="41">
        <f t="shared" si="3"/>
        <v>5685326</v>
      </c>
      <c r="G20" s="99">
        <f>'M30.09.11'!G21+'LL30.09.11'!H21</f>
        <v>9883174</v>
      </c>
      <c r="H20" s="99">
        <f>'M30.09.11'!S21+'WLL30.09.11'!M21+'LL30.09.11'!I21</f>
        <v>12041642</v>
      </c>
      <c r="I20" s="41">
        <f>'M30.09.11'!I21</f>
        <v>3417602</v>
      </c>
      <c r="J20" s="41">
        <f>H20-D20</f>
        <v>6356316</v>
      </c>
      <c r="K20" s="125">
        <f>J20/D20</f>
        <v>1.1180213764347022</v>
      </c>
      <c r="L20" s="41">
        <f>'LL30.09.11'!J21+'WLL30.09.11'!G21+'WLL30.09.11'!N21</f>
        <v>4720061</v>
      </c>
      <c r="M20" s="99">
        <f>'M30.09.11'!N21</f>
        <v>12361239</v>
      </c>
      <c r="N20" s="41">
        <f>'M30.09.11'!K21</f>
        <v>750829</v>
      </c>
      <c r="O20" s="41">
        <f>'M30.09.11'!V21</f>
        <v>150</v>
      </c>
      <c r="P20" s="41">
        <f>'M30.09.11'!W21</f>
        <v>1209489</v>
      </c>
      <c r="Q20" s="41">
        <f>'WLL30.09.11'!H21+'WLL30.09.11'!P21+'LL30.09.11'!L21</f>
        <v>278</v>
      </c>
      <c r="R20" s="41">
        <f>'M30.09.11'!X21</f>
        <v>0</v>
      </c>
      <c r="S20" s="41">
        <f>'M30.09.11'!Y21</f>
        <v>61424</v>
      </c>
      <c r="T20" s="41">
        <f>'WLL30.09.11'!I21+'WLL30.09.11'!O21+'LL30.09.11'!K21</f>
        <v>0</v>
      </c>
      <c r="U20" s="41">
        <f>'M30.09.11'!Z21</f>
        <v>127</v>
      </c>
      <c r="V20" s="41">
        <f t="shared" si="1"/>
        <v>44446015</v>
      </c>
      <c r="W20" s="41">
        <f t="shared" si="0"/>
        <v>50131341</v>
      </c>
      <c r="X20" s="170">
        <f>D20/W20*100</f>
        <v>11.340861597937305</v>
      </c>
      <c r="Y20" s="68">
        <f t="shared" si="4"/>
        <v>0.5057115547158348</v>
      </c>
      <c r="Z20" s="70">
        <f>AA20+AA12</f>
        <v>99130.30567033292</v>
      </c>
      <c r="AA20" s="41">
        <f>AB20+AC20</f>
        <v>73310.86051974958</v>
      </c>
      <c r="AB20" s="69">
        <v>20293.50219318166</v>
      </c>
      <c r="AC20" s="69">
        <v>53017.35832656791</v>
      </c>
      <c r="AE20" s="86">
        <v>19986.000000000015</v>
      </c>
      <c r="AF20" s="86">
        <v>52213.99999999997</v>
      </c>
      <c r="AQ20">
        <v>19.589158143343912</v>
      </c>
    </row>
    <row r="21" spans="1:43" ht="15">
      <c r="A21" s="5">
        <v>14</v>
      </c>
      <c r="B21" s="6" t="s">
        <v>34</v>
      </c>
      <c r="C21" s="100">
        <v>6</v>
      </c>
      <c r="D21" s="8">
        <f>'M30.09.11'!D22+'WLL30.09.11'!D22+'WLL30.09.11'!L22+'LL30.09.11'!D22</f>
        <v>8594911</v>
      </c>
      <c r="E21" s="67"/>
      <c r="F21" s="41">
        <f t="shared" si="3"/>
        <v>8594911</v>
      </c>
      <c r="G21" s="99">
        <f>'M30.09.11'!G22+'LL30.09.11'!H22</f>
        <v>9129528</v>
      </c>
      <c r="H21" s="99">
        <f>'M30.09.11'!S22+'WLL30.09.11'!M22+'LL30.09.11'!I22</f>
        <v>10400160</v>
      </c>
      <c r="I21" s="99">
        <f>'M30.09.11'!I22</f>
        <v>12159506</v>
      </c>
      <c r="J21" s="41"/>
      <c r="K21" s="41"/>
      <c r="L21" s="99">
        <f>'LL30.09.11'!J22+'WLL30.09.11'!G22+'WLL30.09.11'!N22</f>
        <v>10880889</v>
      </c>
      <c r="M21" s="99">
        <f>'M30.09.11'!N22</f>
        <v>13975703</v>
      </c>
      <c r="N21" s="41">
        <f>'M30.09.11'!K22</f>
        <v>1140080</v>
      </c>
      <c r="O21" s="41">
        <f>'M30.09.11'!V22</f>
        <v>2626482</v>
      </c>
      <c r="P21" s="41">
        <f>'M30.09.11'!W22</f>
        <v>13796</v>
      </c>
      <c r="Q21" s="41">
        <f>'WLL30.09.11'!H22+'WLL30.09.11'!P22+'LL30.09.11'!L22</f>
        <v>599103</v>
      </c>
      <c r="R21" s="41">
        <f>'M30.09.11'!X22</f>
        <v>0</v>
      </c>
      <c r="S21" s="41">
        <f>'M30.09.11'!Y22</f>
        <v>28951</v>
      </c>
      <c r="T21" s="41">
        <f>'WLL30.09.11'!I22+'WLL30.09.11'!O22+'LL30.09.11'!K22</f>
        <v>0</v>
      </c>
      <c r="U21" s="41">
        <f>'M30.09.11'!Z22</f>
        <v>104</v>
      </c>
      <c r="V21" s="41">
        <f t="shared" si="1"/>
        <v>60954302</v>
      </c>
      <c r="W21" s="41">
        <f t="shared" si="0"/>
        <v>69549213</v>
      </c>
      <c r="X21" s="170">
        <f>D21/W21*100</f>
        <v>12.35802768896896</v>
      </c>
      <c r="Y21" s="68">
        <f t="shared" si="4"/>
        <v>0.7647288613950934</v>
      </c>
      <c r="Z21" s="70">
        <f t="shared" si="5"/>
        <v>90946.23795566118</v>
      </c>
      <c r="AA21" s="41">
        <f t="shared" si="2"/>
        <v>90946.23795566118</v>
      </c>
      <c r="AB21" s="69">
        <v>31341.645880780936</v>
      </c>
      <c r="AC21" s="69">
        <v>59604.592074880245</v>
      </c>
      <c r="AE21" s="86">
        <v>32229.454713109284</v>
      </c>
      <c r="AF21" s="86">
        <v>61292.99999999997</v>
      </c>
      <c r="AQ21">
        <v>22.792939248855358</v>
      </c>
    </row>
    <row r="22" spans="1:43" ht="15">
      <c r="A22" s="5">
        <v>15</v>
      </c>
      <c r="B22" s="6" t="s">
        <v>35</v>
      </c>
      <c r="C22" s="100">
        <v>3</v>
      </c>
      <c r="D22" s="8">
        <f>'M30.09.11'!D23+'WLL30.09.11'!D23+'WLL30.09.11'!L23+'LL30.09.11'!D23</f>
        <v>1856079</v>
      </c>
      <c r="E22" s="67"/>
      <c r="F22" s="41">
        <f t="shared" si="3"/>
        <v>1856079</v>
      </c>
      <c r="G22" s="99">
        <f>'M30.09.11'!G23+'LL30.09.11'!H23</f>
        <v>2152503</v>
      </c>
      <c r="H22" s="41">
        <f>'M30.09.11'!S23+'WLL30.09.11'!M23+'LL30.09.11'!I23</f>
        <v>799872</v>
      </c>
      <c r="I22" s="41">
        <f>'M30.09.11'!I23</f>
        <v>879899</v>
      </c>
      <c r="J22" s="41"/>
      <c r="K22" s="41"/>
      <c r="L22" s="41">
        <f>'LL30.09.11'!J23+'WLL30.09.11'!G23+'WLL30.09.11'!N23</f>
        <v>77350</v>
      </c>
      <c r="M22" s="41">
        <f>'M30.09.11'!N23</f>
        <v>214131</v>
      </c>
      <c r="N22" s="99">
        <f>'M30.09.11'!K23</f>
        <v>2344899</v>
      </c>
      <c r="O22" s="41">
        <f>'M30.09.11'!V23</f>
        <v>0</v>
      </c>
      <c r="P22" s="41">
        <f>'M30.09.11'!W23</f>
        <v>0</v>
      </c>
      <c r="Q22" s="41">
        <f>'WLL30.09.11'!H23+'WLL30.09.11'!P23+'LL30.09.11'!L23</f>
        <v>24</v>
      </c>
      <c r="R22" s="41">
        <f>'M30.09.11'!X23</f>
        <v>43079</v>
      </c>
      <c r="S22" s="41">
        <f>'M30.09.11'!Y23</f>
        <v>0</v>
      </c>
      <c r="T22" s="41">
        <f>'WLL30.09.11'!I23+'WLL30.09.11'!O23+'LL30.09.11'!K23</f>
        <v>0</v>
      </c>
      <c r="U22" s="41">
        <f>'M30.09.11'!Z23</f>
        <v>29</v>
      </c>
      <c r="V22" s="41">
        <f t="shared" si="1"/>
        <v>6511786</v>
      </c>
      <c r="W22" s="41">
        <f t="shared" si="0"/>
        <v>8367865</v>
      </c>
      <c r="X22" s="170">
        <f>D22/W22*100</f>
        <v>22.18103423035625</v>
      </c>
      <c r="Y22" s="68">
        <f t="shared" si="4"/>
        <v>0.6006808855961836</v>
      </c>
      <c r="Z22" s="70">
        <f>AA22+AA23</f>
        <v>13930.63305434596</v>
      </c>
      <c r="AA22" s="41">
        <f t="shared" si="2"/>
        <v>7804.200579970116</v>
      </c>
      <c r="AB22" s="69">
        <v>1897.9695099195383</v>
      </c>
      <c r="AC22" s="69">
        <v>5906.231070050579</v>
      </c>
      <c r="AD22" s="108"/>
      <c r="AE22" s="86">
        <v>1760.999999999999</v>
      </c>
      <c r="AF22" s="86">
        <v>5479.999999999996</v>
      </c>
      <c r="AQ22">
        <v>16.756790661203468</v>
      </c>
    </row>
    <row r="23" spans="1:43" ht="15" customHeight="1">
      <c r="A23" s="5">
        <v>16</v>
      </c>
      <c r="B23" s="6" t="s">
        <v>36</v>
      </c>
      <c r="C23" s="124"/>
      <c r="D23" s="41">
        <f>'M30.09.11'!D24+'WLL30.09.11'!D24+'WLL30.09.11'!L24+'LL30.09.11'!D24</f>
        <v>0</v>
      </c>
      <c r="E23" s="67"/>
      <c r="F23" s="41">
        <f t="shared" si="3"/>
        <v>0</v>
      </c>
      <c r="G23" s="8">
        <f>'M30.09.11'!G24+'LL30.09.11'!H24</f>
        <v>0</v>
      </c>
      <c r="H23" s="41">
        <f>'M30.09.11'!S24+'WLL30.09.11'!M24+'LL30.09.11'!I24</f>
        <v>0</v>
      </c>
      <c r="I23" s="41">
        <f>'M30.09.11'!I24</f>
        <v>0</v>
      </c>
      <c r="J23" s="41"/>
      <c r="K23" s="41"/>
      <c r="L23" s="41">
        <f>'LL30.09.11'!J24+'WLL30.09.11'!G24+'WLL30.09.11'!N24</f>
        <v>0</v>
      </c>
      <c r="M23" s="41">
        <f>'M30.09.11'!N24</f>
        <v>0</v>
      </c>
      <c r="N23" s="41">
        <f>'M30.09.11'!K24</f>
        <v>0</v>
      </c>
      <c r="O23" s="41">
        <f>'M30.09.11'!V24</f>
        <v>0</v>
      </c>
      <c r="P23" s="41">
        <f>'M30.09.11'!W24</f>
        <v>0</v>
      </c>
      <c r="Q23" s="41">
        <f>'WLL30.09.11'!H24+'WLL30.09.11'!P24+'LL30.09.11'!L24</f>
        <v>0</v>
      </c>
      <c r="R23" s="41">
        <f>'M30.09.11'!X24</f>
        <v>0</v>
      </c>
      <c r="S23" s="41">
        <f>'M30.09.11'!Y24</f>
        <v>0</v>
      </c>
      <c r="T23" s="41">
        <f>'WLL30.09.11'!I24+'WLL30.09.11'!O24+'LL30.09.11'!K24</f>
        <v>0</v>
      </c>
      <c r="U23" s="41">
        <f>'M30.09.11'!Z24</f>
        <v>0</v>
      </c>
      <c r="V23" s="41">
        <f t="shared" si="1"/>
        <v>0</v>
      </c>
      <c r="W23" s="41">
        <f t="shared" si="0"/>
        <v>0</v>
      </c>
      <c r="X23" s="170"/>
      <c r="Y23" s="68" t="e">
        <f t="shared" si="4"/>
        <v>#DIV/0!</v>
      </c>
      <c r="Z23" s="70"/>
      <c r="AA23" s="41">
        <f t="shared" si="2"/>
        <v>6126.432474375844</v>
      </c>
      <c r="AB23" s="69">
        <v>1456.5621575717612</v>
      </c>
      <c r="AC23" s="69">
        <v>4669.870316804083</v>
      </c>
      <c r="AE23" s="86">
        <v>1412.000000000001</v>
      </c>
      <c r="AF23" s="86">
        <v>4527</v>
      </c>
      <c r="AQ23">
        <v>14.95800929070746</v>
      </c>
    </row>
    <row r="24" spans="1:43" ht="15">
      <c r="A24" s="5">
        <v>17</v>
      </c>
      <c r="B24" s="6" t="s">
        <v>37</v>
      </c>
      <c r="C24" s="100">
        <v>2</v>
      </c>
      <c r="D24" s="8">
        <f>'M30.09.11'!D25+'WLL30.09.11'!D25+'WLL30.09.11'!L25+'LL30.09.11'!D25</f>
        <v>4622779</v>
      </c>
      <c r="E24" s="67"/>
      <c r="F24" s="41">
        <f t="shared" si="3"/>
        <v>4622779</v>
      </c>
      <c r="G24" s="99">
        <f>'M30.09.11'!G25+'LL30.09.11'!H25</f>
        <v>5705644</v>
      </c>
      <c r="H24" s="41">
        <f>'M30.09.11'!S25+'WLL30.09.11'!M25+'LL30.09.11'!I25</f>
        <v>4577433</v>
      </c>
      <c r="I24" s="41">
        <f>'M30.09.11'!I25</f>
        <v>2399585</v>
      </c>
      <c r="J24" s="41"/>
      <c r="K24" s="41"/>
      <c r="L24" s="41">
        <f>'LL30.09.11'!J25+'WLL30.09.11'!G25+'WLL30.09.11'!N25</f>
        <v>2458501</v>
      </c>
      <c r="M24" s="41">
        <f>'M30.09.11'!N25</f>
        <v>669135</v>
      </c>
      <c r="N24" s="41">
        <f>'M30.09.11'!K25</f>
        <v>2636381</v>
      </c>
      <c r="O24" s="41">
        <f>'M30.09.11'!V25</f>
        <v>1277692</v>
      </c>
      <c r="P24" s="41">
        <f>'M30.09.11'!W25</f>
        <v>10548</v>
      </c>
      <c r="Q24" s="41">
        <f>'WLL30.09.11'!H25+'WLL30.09.11'!P25+'LL30.09.11'!L25</f>
        <v>144</v>
      </c>
      <c r="R24" s="41">
        <f>'M30.09.11'!X25</f>
        <v>943502</v>
      </c>
      <c r="S24" s="41">
        <f>'M30.09.11'!Y25</f>
        <v>0</v>
      </c>
      <c r="T24" s="41">
        <f>'WLL30.09.11'!I25+'WLL30.09.11'!O25+'LL30.09.11'!K25</f>
        <v>0</v>
      </c>
      <c r="U24" s="41">
        <f>'M30.09.11'!Z25</f>
        <v>722</v>
      </c>
      <c r="V24" s="41">
        <f t="shared" si="1"/>
        <v>20679287</v>
      </c>
      <c r="W24" s="41">
        <f t="shared" si="0"/>
        <v>25302066</v>
      </c>
      <c r="X24" s="170">
        <f>D24/W24*100</f>
        <v>18.270361795752173</v>
      </c>
      <c r="Y24" s="68">
        <f t="shared" si="4"/>
        <v>0.5991350687591864</v>
      </c>
      <c r="Z24" s="70">
        <f t="shared" si="5"/>
        <v>42230.988168328695</v>
      </c>
      <c r="AA24" s="41">
        <f t="shared" si="2"/>
        <v>42230.988168328695</v>
      </c>
      <c r="AB24" s="69">
        <v>7080.297206528134</v>
      </c>
      <c r="AC24" s="69">
        <v>35150.69096180056</v>
      </c>
      <c r="AE24" s="86">
        <v>6831.999999999996</v>
      </c>
      <c r="AF24" s="86">
        <v>33918</v>
      </c>
      <c r="AQ24">
        <v>21.103988171760818</v>
      </c>
    </row>
    <row r="25" spans="1:43" ht="15">
      <c r="A25" s="5">
        <v>18</v>
      </c>
      <c r="B25" s="6" t="s">
        <v>38</v>
      </c>
      <c r="C25" s="100">
        <v>2</v>
      </c>
      <c r="D25" s="8">
        <f>'M30.09.11'!D26+'WLL30.09.11'!D26+'WLL30.09.11'!L26+'LL30.09.11'!D26</f>
        <v>5854171</v>
      </c>
      <c r="E25" s="67"/>
      <c r="F25" s="41">
        <f t="shared" si="3"/>
        <v>5854171</v>
      </c>
      <c r="G25" s="99">
        <f>'M30.09.11'!G26+'LL30.09.11'!H26</f>
        <v>6939212</v>
      </c>
      <c r="H25" s="41">
        <f>'M30.09.11'!S26+'WLL30.09.11'!M26+'LL30.09.11'!I26</f>
        <v>4855655</v>
      </c>
      <c r="I25" s="41">
        <f>'M30.09.11'!I26</f>
        <v>4309584</v>
      </c>
      <c r="J25" s="41"/>
      <c r="K25" s="41"/>
      <c r="L25" s="41">
        <f>'LL30.09.11'!J26+'WLL30.09.11'!G26+'WLL30.09.11'!N26</f>
        <v>3575636</v>
      </c>
      <c r="M25" s="41">
        <f>'M30.09.11'!N26</f>
        <v>4898022</v>
      </c>
      <c r="N25" s="41">
        <f>'M30.09.11'!K26</f>
        <v>766707</v>
      </c>
      <c r="O25" s="41">
        <f>'M30.09.11'!V26</f>
        <v>230</v>
      </c>
      <c r="P25" s="41">
        <f>'M30.09.11'!W26</f>
        <v>0</v>
      </c>
      <c r="Q25" s="41">
        <f>'WLL30.09.11'!H26+'WLL30.09.11'!P26+'LL30.09.11'!L26</f>
        <v>135</v>
      </c>
      <c r="R25" s="41">
        <f>'M30.09.11'!X26</f>
        <v>0</v>
      </c>
      <c r="S25" s="41">
        <f>'M30.09.11'!Y26</f>
        <v>14283</v>
      </c>
      <c r="T25" s="41">
        <f>'WLL30.09.11'!I26+'WLL30.09.11'!O26+'LL30.09.11'!K26</f>
        <v>1423750</v>
      </c>
      <c r="U25" s="41">
        <f>'M30.09.11'!Z26</f>
        <v>139</v>
      </c>
      <c r="V25" s="41">
        <f t="shared" si="1"/>
        <v>26783353</v>
      </c>
      <c r="W25" s="41">
        <f t="shared" si="0"/>
        <v>32637524</v>
      </c>
      <c r="X25" s="170">
        <f>D25/W25*100</f>
        <v>17.93693357376007</v>
      </c>
      <c r="Y25" s="68">
        <f t="shared" si="4"/>
        <v>1.127309133429892</v>
      </c>
      <c r="Z25" s="70">
        <f>AA25</f>
        <v>28951.707239964224</v>
      </c>
      <c r="AA25" s="41">
        <f t="shared" si="2"/>
        <v>28951.707239964224</v>
      </c>
      <c r="AB25" s="71">
        <v>11905.439991210726</v>
      </c>
      <c r="AC25" s="71">
        <v>17046.2672487535</v>
      </c>
      <c r="AE25" s="86">
        <v>11972.999999999993</v>
      </c>
      <c r="AF25" s="86">
        <v>17143</v>
      </c>
      <c r="AQ25">
        <v>15.008714246162974</v>
      </c>
    </row>
    <row r="26" spans="1:43" ht="15">
      <c r="A26" s="5">
        <v>19</v>
      </c>
      <c r="B26" s="6" t="s">
        <v>39</v>
      </c>
      <c r="C26" s="100">
        <v>4</v>
      </c>
      <c r="D26" s="8">
        <f>'M30.09.11'!D27+'WLL30.09.11'!D27+'WLL30.09.11'!L27+'LL30.09.11'!D27</f>
        <v>6629276</v>
      </c>
      <c r="E26" s="67"/>
      <c r="F26" s="41">
        <f t="shared" si="3"/>
        <v>6629276</v>
      </c>
      <c r="G26" s="99">
        <f>'M30.09.11'!G27+'LL30.09.11'!H27</f>
        <v>12943152</v>
      </c>
      <c r="H26" s="99">
        <f>'M30.09.11'!S27+'WLL30.09.11'!M27+'LL30.09.11'!I27</f>
        <v>7624727</v>
      </c>
      <c r="I26" s="99">
        <f>'M30.09.11'!I27</f>
        <v>8930277</v>
      </c>
      <c r="J26" s="41">
        <f>G26-D26</f>
        <v>6313876</v>
      </c>
      <c r="K26" s="125">
        <f>J26/D26</f>
        <v>0.9524231605381945</v>
      </c>
      <c r="L26" s="41">
        <f>'LL30.09.11'!J27+'WLL30.09.11'!G27+'WLL30.09.11'!N27</f>
        <v>4244679</v>
      </c>
      <c r="M26" s="41">
        <f>'M30.09.11'!N27</f>
        <v>3205315</v>
      </c>
      <c r="N26" s="41">
        <f>'M30.09.11'!K27</f>
        <v>1051189</v>
      </c>
      <c r="O26" s="41">
        <f>'M30.09.11'!V27</f>
        <v>0</v>
      </c>
      <c r="P26" s="41">
        <f>'M30.09.11'!W27</f>
        <v>10329</v>
      </c>
      <c r="Q26" s="41">
        <f>'WLL30.09.11'!H27+'WLL30.09.11'!P27+'LL30.09.11'!L27</f>
        <v>2277996</v>
      </c>
      <c r="R26" s="41">
        <f>'M30.09.11'!X27</f>
        <v>0</v>
      </c>
      <c r="S26" s="41">
        <f>'M30.09.11'!Y27</f>
        <v>28922</v>
      </c>
      <c r="T26" s="41">
        <f>'WLL30.09.11'!I27+'WLL30.09.11'!O27+'LL30.09.11'!K27</f>
        <v>0</v>
      </c>
      <c r="U26" s="41">
        <f>'M30.09.11'!Z27</f>
        <v>293</v>
      </c>
      <c r="V26" s="41">
        <f t="shared" si="1"/>
        <v>40316879</v>
      </c>
      <c r="W26" s="41">
        <f t="shared" si="0"/>
        <v>46946155</v>
      </c>
      <c r="X26" s="170">
        <f>D26/W26*100</f>
        <v>14.121020134662784</v>
      </c>
      <c r="Y26" s="68">
        <f t="shared" si="4"/>
        <v>0.6771102893649188</v>
      </c>
      <c r="Z26" s="70">
        <f t="shared" si="5"/>
        <v>69333.09940398653</v>
      </c>
      <c r="AA26" s="41">
        <f t="shared" si="2"/>
        <v>69333.09940398653</v>
      </c>
      <c r="AB26" s="69">
        <v>16574.321197635873</v>
      </c>
      <c r="AC26" s="69">
        <v>52758.77820635066</v>
      </c>
      <c r="AE26" s="86">
        <v>16214.999999999993</v>
      </c>
      <c r="AF26" s="86">
        <v>51615.00000000003</v>
      </c>
      <c r="AH26" s="98"/>
      <c r="AQ26">
        <v>12.587224104140947</v>
      </c>
    </row>
    <row r="27" spans="1:43" ht="15">
      <c r="A27" s="5">
        <v>20</v>
      </c>
      <c r="B27" s="6" t="s">
        <v>40</v>
      </c>
      <c r="C27" s="100">
        <v>4</v>
      </c>
      <c r="D27" s="8">
        <f>'M30.09.11'!D28+'WLL30.09.11'!D28+'WLL30.09.11'!L28+'LL30.09.11'!D28</f>
        <v>9307923</v>
      </c>
      <c r="E27" s="67"/>
      <c r="F27" s="41">
        <f t="shared" si="3"/>
        <v>9307923</v>
      </c>
      <c r="G27" s="99">
        <f>'M30.09.11'!G28+'LL30.09.11'!H28</f>
        <v>10052943</v>
      </c>
      <c r="H27" s="41">
        <f>'M30.09.11'!S28+'WLL30.09.11'!M28+'LL30.09.11'!I28</f>
        <v>7466474</v>
      </c>
      <c r="I27" s="99">
        <f>'M30.09.11'!I28</f>
        <v>9729434</v>
      </c>
      <c r="J27" s="41"/>
      <c r="K27" s="41"/>
      <c r="L27" s="41">
        <f>'LL30.09.11'!J28+'WLL30.09.11'!G28+'WLL30.09.11'!N28</f>
        <v>3460076</v>
      </c>
      <c r="M27" s="41">
        <f>'M30.09.11'!N28</f>
        <v>1736664</v>
      </c>
      <c r="N27" s="99">
        <f>'M30.09.11'!K28</f>
        <v>16796212</v>
      </c>
      <c r="O27" s="41">
        <f>'M30.09.11'!V28</f>
        <v>1415965</v>
      </c>
      <c r="P27" s="41">
        <f>'M30.09.11'!W28</f>
        <v>1349190</v>
      </c>
      <c r="Q27" s="41">
        <f>'WLL30.09.11'!H28+'WLL30.09.11'!P28+'LL30.09.11'!L28</f>
        <v>1543277</v>
      </c>
      <c r="R27" s="41">
        <f>'M30.09.11'!X28</f>
        <v>0</v>
      </c>
      <c r="S27" s="41">
        <f>'M30.09.11'!Y28</f>
        <v>26603</v>
      </c>
      <c r="T27" s="41">
        <f>'WLL30.09.11'!I28+'WLL30.09.11'!O28+'LL30.09.11'!K28</f>
        <v>0</v>
      </c>
      <c r="U27" s="41">
        <f>'M30.09.11'!Z28</f>
        <v>0</v>
      </c>
      <c r="V27" s="41">
        <f t="shared" si="1"/>
        <v>53576838</v>
      </c>
      <c r="W27" s="41">
        <f t="shared" si="0"/>
        <v>62884761</v>
      </c>
      <c r="X27" s="170">
        <f>D27/W27*100</f>
        <v>14.801555817314787</v>
      </c>
      <c r="Y27" s="68">
        <f t="shared" si="4"/>
        <v>1.0115019644138339</v>
      </c>
      <c r="Z27" s="70">
        <f t="shared" si="5"/>
        <v>62169.68746713386</v>
      </c>
      <c r="AA27" s="41">
        <f t="shared" si="2"/>
        <v>62169.68746713386</v>
      </c>
      <c r="AB27" s="69">
        <v>28689.07861733595</v>
      </c>
      <c r="AC27" s="69">
        <v>33480.60884979791</v>
      </c>
      <c r="AE27" s="86">
        <v>28884.322622685115</v>
      </c>
      <c r="AF27" s="86">
        <v>31167.000000000015</v>
      </c>
      <c r="AG27">
        <f>AB27/AB34*AE34</f>
        <v>28024.460939907487</v>
      </c>
      <c r="AI27" s="98">
        <f>AE27-AG27</f>
        <v>859.8616827776277</v>
      </c>
      <c r="AL27">
        <v>26706.5786431153</v>
      </c>
      <c r="AN27">
        <v>2177.7439795698156</v>
      </c>
      <c r="AQ27">
        <v>17.403789555135774</v>
      </c>
    </row>
    <row r="28" spans="1:43" ht="15" customHeight="1">
      <c r="A28" s="5">
        <v>21</v>
      </c>
      <c r="B28" s="6" t="s">
        <v>41</v>
      </c>
      <c r="C28" s="124"/>
      <c r="D28" s="41">
        <f>'M30.09.11'!D29+'WLL30.09.11'!D29+'WLL30.09.11'!L29+'LL30.09.11'!D29</f>
        <v>0</v>
      </c>
      <c r="E28" s="67"/>
      <c r="F28" s="41">
        <f t="shared" si="3"/>
        <v>0</v>
      </c>
      <c r="G28" s="8">
        <f>'M30.09.11'!G29+'LL30.09.11'!H29</f>
        <v>0</v>
      </c>
      <c r="H28" s="41">
        <f>'M30.09.11'!S29+'WLL30.09.11'!M29+'LL30.09.11'!I29</f>
        <v>0</v>
      </c>
      <c r="I28" s="41">
        <f>'M30.09.11'!I29</f>
        <v>0</v>
      </c>
      <c r="J28" s="41"/>
      <c r="K28" s="41"/>
      <c r="L28" s="41">
        <f>'LL30.09.11'!J29+'WLL30.09.11'!G29+'WLL30.09.11'!N29</f>
        <v>0</v>
      </c>
      <c r="M28" s="41">
        <f>'M30.09.11'!N29</f>
        <v>0</v>
      </c>
      <c r="N28" s="41">
        <f>'M30.09.11'!K29</f>
        <v>0</v>
      </c>
      <c r="O28" s="41">
        <f>'M30.09.11'!V29</f>
        <v>0</v>
      </c>
      <c r="P28" s="41">
        <f>'M30.09.11'!W29</f>
        <v>0</v>
      </c>
      <c r="Q28" s="41">
        <f>'WLL30.09.11'!H29+'WLL30.09.11'!P29+'LL30.09.11'!L29</f>
        <v>0</v>
      </c>
      <c r="R28" s="41">
        <f>'M30.09.11'!X29</f>
        <v>0</v>
      </c>
      <c r="S28" s="41">
        <f>'M30.09.11'!Y29</f>
        <v>0</v>
      </c>
      <c r="T28" s="41">
        <f>'WLL30.09.11'!I29+'WLL30.09.11'!O29+'LL30.09.11'!K29</f>
        <v>0</v>
      </c>
      <c r="U28" s="41">
        <f>'M30.09.11'!Z29</f>
        <v>0</v>
      </c>
      <c r="V28" s="41">
        <f t="shared" si="1"/>
        <v>0</v>
      </c>
      <c r="W28" s="41">
        <f t="shared" si="0"/>
        <v>0</v>
      </c>
      <c r="X28" s="170"/>
      <c r="Y28" s="68" t="e">
        <f t="shared" si="4"/>
        <v>#DIV/0!</v>
      </c>
      <c r="Z28" s="70"/>
      <c r="AA28" s="41">
        <f t="shared" si="2"/>
        <v>10210.619363727272</v>
      </c>
      <c r="AB28" s="69">
        <v>2895.901297969516</v>
      </c>
      <c r="AC28" s="69">
        <v>7314.7180657577555</v>
      </c>
      <c r="AE28" s="86">
        <v>2819.999999999998</v>
      </c>
      <c r="AF28" s="86">
        <v>7123</v>
      </c>
      <c r="AQ28">
        <v>17.777692701541735</v>
      </c>
    </row>
    <row r="29" spans="1:43" ht="15">
      <c r="A29" s="5">
        <v>22</v>
      </c>
      <c r="B29" s="6" t="s">
        <v>42</v>
      </c>
      <c r="C29" s="100">
        <v>4</v>
      </c>
      <c r="D29" s="8">
        <f>'M30.09.11'!D30+'WLL30.09.11'!D30+'WLL30.09.11'!L30+'LL30.09.11'!D30</f>
        <v>11544354</v>
      </c>
      <c r="E29" s="67"/>
      <c r="F29" s="41">
        <f t="shared" si="3"/>
        <v>11544354</v>
      </c>
      <c r="G29" s="99">
        <f>'M30.09.11'!G30+'LL30.09.11'!H30</f>
        <v>13433816</v>
      </c>
      <c r="H29" s="99">
        <f>'M30.09.11'!S30+'WLL30.09.11'!M30+'LL30.09.11'!I30</f>
        <v>12397288</v>
      </c>
      <c r="I29" s="99">
        <f>'M30.09.11'!I30</f>
        <v>14258211</v>
      </c>
      <c r="J29" s="41"/>
      <c r="K29" s="41"/>
      <c r="L29" s="41">
        <f>'LL30.09.11'!J30+'WLL30.09.11'!G30+'WLL30.09.11'!N30</f>
        <v>4668312</v>
      </c>
      <c r="M29" s="41">
        <f>'M30.09.11'!N30</f>
        <v>6569496</v>
      </c>
      <c r="N29" s="41">
        <f>'M30.09.11'!K30</f>
        <v>2120118</v>
      </c>
      <c r="O29" s="41">
        <f>'M30.09.11'!V30</f>
        <v>4977930</v>
      </c>
      <c r="P29" s="41">
        <f>'M30.09.11'!W30</f>
        <v>19738</v>
      </c>
      <c r="Q29" s="41">
        <f>'WLL30.09.11'!H30+'WLL30.09.11'!P30+'LL30.09.11'!L30</f>
        <v>270681</v>
      </c>
      <c r="R29" s="41">
        <f>'M30.09.11'!X30</f>
        <v>0</v>
      </c>
      <c r="S29" s="41">
        <f>'M30.09.11'!Y30</f>
        <v>41050</v>
      </c>
      <c r="T29" s="41">
        <f>'WLL30.09.11'!I30+'WLL30.09.11'!O30+'LL30.09.11'!K30</f>
        <v>0</v>
      </c>
      <c r="U29" s="41">
        <f>'M30.09.11'!Z30</f>
        <v>0</v>
      </c>
      <c r="V29" s="41">
        <f t="shared" si="1"/>
        <v>58756640</v>
      </c>
      <c r="W29" s="41">
        <f t="shared" si="0"/>
        <v>70300994</v>
      </c>
      <c r="X29" s="170">
        <f aca="true" t="shared" si="6" ref="X29:X37">D29/W29*100</f>
        <v>16.4213240000561</v>
      </c>
      <c r="Y29" s="68">
        <f t="shared" si="4"/>
        <v>0.515582968548932</v>
      </c>
      <c r="Z29" s="70">
        <f t="shared" si="5"/>
        <v>136352.43653966434</v>
      </c>
      <c r="AA29" s="41">
        <f t="shared" si="2"/>
        <v>136352.43653966434</v>
      </c>
      <c r="AB29" s="71">
        <v>23114.26680141918</v>
      </c>
      <c r="AC29" s="71">
        <v>113238.16973824517</v>
      </c>
      <c r="AD29" s="25"/>
      <c r="AE29" s="86">
        <v>44060.00000000003</v>
      </c>
      <c r="AF29" s="86">
        <v>156704</v>
      </c>
      <c r="AG29" s="86">
        <f>AB29/(AB29+AB30)*AE29</f>
        <v>22860.45329480095</v>
      </c>
      <c r="AH29">
        <f>AC29/(AC29+AC30)*AF29</f>
        <v>113044.14559246816</v>
      </c>
      <c r="AL29">
        <v>23369.330574472053</v>
      </c>
      <c r="AM29">
        <v>114487.74235394527</v>
      </c>
      <c r="AQ29">
        <v>17.342870722304156</v>
      </c>
    </row>
    <row r="30" spans="1:43" ht="15">
      <c r="A30" s="5">
        <v>23</v>
      </c>
      <c r="B30" s="6" t="s">
        <v>43</v>
      </c>
      <c r="C30" s="100">
        <v>5</v>
      </c>
      <c r="D30" s="8">
        <f>'M30.09.11'!D31+'WLL30.09.11'!D31+'WLL30.09.11'!L31+'LL30.09.11'!D31</f>
        <v>5423951</v>
      </c>
      <c r="E30" s="67"/>
      <c r="F30" s="41">
        <f t="shared" si="3"/>
        <v>5423951</v>
      </c>
      <c r="G30" s="99">
        <f>'M30.09.11'!G31+'LL30.09.11'!H31</f>
        <v>6599299</v>
      </c>
      <c r="H30" s="99">
        <f>'M30.09.11'!S31+'WLL30.09.11'!M31+'LL30.09.11'!I31</f>
        <v>9786200</v>
      </c>
      <c r="I30" s="99">
        <f>'M30.09.11'!I31</f>
        <v>9277895</v>
      </c>
      <c r="J30" s="41"/>
      <c r="K30" s="41"/>
      <c r="L30" s="41">
        <f>'LL30.09.11'!J31+'WLL30.09.11'!G31+'WLL30.09.11'!N31</f>
        <v>5245209</v>
      </c>
      <c r="M30" s="99">
        <f>'M30.09.11'!N31</f>
        <v>9568967</v>
      </c>
      <c r="N30" s="41">
        <f>'M30.09.11'!K31</f>
        <v>2015481</v>
      </c>
      <c r="O30" s="41">
        <f>'M30.09.11'!V31</f>
        <v>3705581</v>
      </c>
      <c r="P30" s="41">
        <f>'M30.09.11'!W31</f>
        <v>9470</v>
      </c>
      <c r="Q30" s="41">
        <f>'WLL30.09.11'!H31+'WLL30.09.11'!P31+'LL30.09.11'!L31</f>
        <v>263040</v>
      </c>
      <c r="R30" s="41">
        <f>'M30.09.11'!X31</f>
        <v>0</v>
      </c>
      <c r="S30" s="41">
        <f>'M30.09.11'!Y31</f>
        <v>40525</v>
      </c>
      <c r="T30" s="41">
        <f>'WLL30.09.11'!I31+'WLL30.09.11'!O31+'LL30.09.11'!K31</f>
        <v>0</v>
      </c>
      <c r="U30" s="41">
        <f>'M30.09.11'!Z31</f>
        <v>0</v>
      </c>
      <c r="V30" s="41">
        <f t="shared" si="1"/>
        <v>46511667</v>
      </c>
      <c r="W30" s="41">
        <f t="shared" si="0"/>
        <v>51935618</v>
      </c>
      <c r="X30" s="170">
        <f t="shared" si="6"/>
        <v>10.443605388502357</v>
      </c>
      <c r="Y30" s="68">
        <f t="shared" si="4"/>
        <v>0.6889810443701129</v>
      </c>
      <c r="Z30" s="70">
        <f>AA30+AA28</f>
        <v>75380.3292911797</v>
      </c>
      <c r="AA30" s="41">
        <f>AB30+AC30</f>
        <v>65169.70992745244</v>
      </c>
      <c r="AB30" s="71">
        <v>21434.919609601948</v>
      </c>
      <c r="AC30" s="71">
        <v>43734.79031785049</v>
      </c>
      <c r="AD30" s="86"/>
      <c r="AE30" s="86">
        <v>10554.608454484804</v>
      </c>
      <c r="AF30" s="86">
        <v>64539.00000000003</v>
      </c>
      <c r="AG30" s="98">
        <f>AE29-AG29</f>
        <v>21199.546705199078</v>
      </c>
      <c r="AH30" s="86">
        <f>AF29-AH29</f>
        <v>43659.854407531835</v>
      </c>
      <c r="AI30" s="86"/>
      <c r="AL30">
        <v>20690.669425527976</v>
      </c>
      <c r="AM30">
        <v>42216.25764605473</v>
      </c>
      <c r="AQ30">
        <v>0</v>
      </c>
    </row>
    <row r="31" spans="1:43" ht="15">
      <c r="A31" s="5">
        <v>24</v>
      </c>
      <c r="B31" s="6" t="s">
        <v>44</v>
      </c>
      <c r="C31" s="100">
        <v>4</v>
      </c>
      <c r="D31" s="8">
        <f>'M30.09.11'!D32+'WLL30.09.11'!D32+'WLL30.09.11'!L32+'LL30.09.11'!D32</f>
        <v>4160951</v>
      </c>
      <c r="E31" s="67"/>
      <c r="F31" s="41">
        <f t="shared" si="3"/>
        <v>4160951</v>
      </c>
      <c r="G31" s="99">
        <f>'M30.09.11'!G32+'LL30.09.11'!H32</f>
        <v>8902960</v>
      </c>
      <c r="H31" s="99">
        <f>'M30.09.11'!S32+'WLL30.09.11'!M32+'LL30.09.11'!I32</f>
        <v>7340839</v>
      </c>
      <c r="I31" s="99">
        <f>'M30.09.11'!I32</f>
        <v>11301041</v>
      </c>
      <c r="J31" s="41">
        <f>I31-D31</f>
        <v>7140090</v>
      </c>
      <c r="K31" s="125">
        <f>J31/D31</f>
        <v>1.71597550656088</v>
      </c>
      <c r="L31" s="41">
        <f>'LL30.09.11'!J32+'WLL30.09.11'!G32+'WLL30.09.11'!N32</f>
        <v>3113589</v>
      </c>
      <c r="M31" s="41">
        <f>'M30.09.11'!N32</f>
        <v>1623403</v>
      </c>
      <c r="N31" s="41">
        <f>'M30.09.11'!K32</f>
        <v>3068223</v>
      </c>
      <c r="O31" s="41">
        <f>'M30.09.11'!V32</f>
        <v>2696791</v>
      </c>
      <c r="P31" s="41">
        <f>'M30.09.11'!W32</f>
        <v>19520</v>
      </c>
      <c r="Q31" s="41">
        <f>'WLL30.09.11'!H32+'WLL30.09.11'!P32+'LL30.09.11'!L32</f>
        <v>1513072</v>
      </c>
      <c r="R31" s="41">
        <f>'M30.09.11'!X32</f>
        <v>0</v>
      </c>
      <c r="S31" s="41">
        <f>'M30.09.11'!Y32</f>
        <v>0</v>
      </c>
      <c r="T31" s="41">
        <f>'WLL30.09.11'!I32+'WLL30.09.11'!O32+'LL30.09.11'!K32</f>
        <v>0</v>
      </c>
      <c r="U31" s="41">
        <f>'M30.09.11'!Z32</f>
        <v>0</v>
      </c>
      <c r="V31" s="41">
        <f t="shared" si="1"/>
        <v>39579438</v>
      </c>
      <c r="W31" s="41">
        <f t="shared" si="0"/>
        <v>43740389</v>
      </c>
      <c r="X31" s="170">
        <f t="shared" si="6"/>
        <v>9.512834922432903</v>
      </c>
      <c r="Y31" s="68">
        <f t="shared" si="4"/>
        <v>0.5641881201044969</v>
      </c>
      <c r="Z31" s="70">
        <f>AA31+AA8</f>
        <v>77528.02202197835</v>
      </c>
      <c r="AA31" s="41">
        <f t="shared" si="2"/>
        <v>77146.84960034199</v>
      </c>
      <c r="AB31" s="69">
        <v>10843.197014858697</v>
      </c>
      <c r="AC31" s="69">
        <v>66303.65258548329</v>
      </c>
      <c r="AE31" s="86">
        <v>15017.39154551519</v>
      </c>
      <c r="AF31" s="86">
        <v>0</v>
      </c>
      <c r="AQ31">
        <v>0</v>
      </c>
    </row>
    <row r="32" spans="1:43" ht="15">
      <c r="A32" s="5">
        <v>25</v>
      </c>
      <c r="B32" s="6" t="s">
        <v>45</v>
      </c>
      <c r="C32" s="100">
        <v>4</v>
      </c>
      <c r="D32" s="8">
        <f>'M30.09.11'!D33+'WLL30.09.11'!D33+'WLL30.09.11'!L33+'LL30.09.11'!D33</f>
        <v>3509991</v>
      </c>
      <c r="E32" s="67"/>
      <c r="F32" s="41">
        <f t="shared" si="3"/>
        <v>3509991</v>
      </c>
      <c r="G32" s="99">
        <f>'M30.09.11'!G33+'LL30.09.11'!H33</f>
        <v>3837265</v>
      </c>
      <c r="H32" s="99">
        <f>'M30.09.11'!S33+'WLL30.09.11'!M33+'LL30.09.11'!I33</f>
        <v>5514913</v>
      </c>
      <c r="I32" s="99">
        <f>'M30.09.11'!I33</f>
        <v>4440616</v>
      </c>
      <c r="J32" s="41"/>
      <c r="K32" s="41"/>
      <c r="L32" s="41">
        <f>'LL30.09.11'!J33+'WLL30.09.11'!G33+'WLL30.09.11'!N33</f>
        <v>3259408</v>
      </c>
      <c r="M32" s="41">
        <f>'M30.09.11'!N33</f>
        <v>940631</v>
      </c>
      <c r="N32" s="41">
        <f>'M30.09.11'!K33</f>
        <v>1682576</v>
      </c>
      <c r="O32" s="41">
        <f>'M30.09.11'!V33</f>
        <v>1387354</v>
      </c>
      <c r="P32" s="41">
        <f>'M30.09.11'!W33</f>
        <v>10</v>
      </c>
      <c r="Q32" s="41">
        <f>'WLL30.09.11'!H33+'WLL30.09.11'!P33+'LL30.09.11'!L33</f>
        <v>704287</v>
      </c>
      <c r="R32" s="41">
        <f>'M30.09.11'!X33</f>
        <v>0</v>
      </c>
      <c r="S32" s="41">
        <f>'M30.09.11'!Y33</f>
        <v>0</v>
      </c>
      <c r="T32" s="41">
        <f>'WLL30.09.11'!I33+'WLL30.09.11'!O33+'LL30.09.11'!K33</f>
        <v>0</v>
      </c>
      <c r="U32" s="41">
        <f>'M30.09.11'!Z33</f>
        <v>1744</v>
      </c>
      <c r="V32" s="41">
        <f t="shared" si="1"/>
        <v>21768804</v>
      </c>
      <c r="W32" s="41">
        <f t="shared" si="0"/>
        <v>25278795</v>
      </c>
      <c r="X32" s="170">
        <f t="shared" si="6"/>
        <v>13.885119919679717</v>
      </c>
      <c r="Y32" s="68">
        <f t="shared" si="4"/>
        <v>1.6384909327574677</v>
      </c>
      <c r="Z32" s="70">
        <f t="shared" si="5"/>
        <v>15428.095752386938</v>
      </c>
      <c r="AA32" s="41">
        <f t="shared" si="2"/>
        <v>15428.095752386938</v>
      </c>
      <c r="AB32" s="69">
        <v>15428.095752386938</v>
      </c>
      <c r="AC32" s="69">
        <v>0</v>
      </c>
      <c r="AE32" s="86">
        <v>8783.677377314893</v>
      </c>
      <c r="AF32" s="86">
        <v>0</v>
      </c>
      <c r="AI32" s="98">
        <f>AE32+AI27</f>
        <v>9643.53906009252</v>
      </c>
      <c r="AN32">
        <v>10961.421356884708</v>
      </c>
      <c r="AQ32">
        <v>15.656343252003001</v>
      </c>
    </row>
    <row r="33" spans="1:32" ht="15">
      <c r="A33" s="5">
        <v>26</v>
      </c>
      <c r="B33" s="6" t="s">
        <v>46</v>
      </c>
      <c r="C33" s="100">
        <v>3</v>
      </c>
      <c r="D33" s="8">
        <f>'M30.09.11'!D34+'WLL30.09.11'!D34+'WLL30.09.11'!L34+'LL30.09.11'!D34</f>
        <v>2557552</v>
      </c>
      <c r="E33" s="67"/>
      <c r="F33" s="41">
        <f t="shared" si="3"/>
        <v>2557552</v>
      </c>
      <c r="G33" s="99">
        <f>'M30.09.11'!G34+'LL30.09.11'!H34</f>
        <v>3544655</v>
      </c>
      <c r="H33" s="41">
        <f>'M30.09.11'!S34+'WLL30.09.11'!M34+'LL30.09.11'!I34</f>
        <v>1296178</v>
      </c>
      <c r="I33" s="41">
        <f>'M30.09.11'!I34</f>
        <v>2174498</v>
      </c>
      <c r="J33" s="41">
        <f>G33-D33</f>
        <v>987103</v>
      </c>
      <c r="K33" s="125">
        <f>J33/D33</f>
        <v>0.3859561799720983</v>
      </c>
      <c r="L33" s="41">
        <f>'LL30.09.11'!J34+'WLL30.09.11'!G34+'WLL30.09.11'!N34</f>
        <v>1060672</v>
      </c>
      <c r="M33" s="41">
        <f>'M30.09.11'!N34</f>
        <v>0</v>
      </c>
      <c r="N33" s="99">
        <f>'M30.09.11'!K34</f>
        <v>4249221</v>
      </c>
      <c r="O33" s="41">
        <f>'M30.09.11'!V34</f>
        <v>0</v>
      </c>
      <c r="P33" s="41">
        <f>'M30.09.11'!W34</f>
        <v>0</v>
      </c>
      <c r="Q33" s="41">
        <f>'WLL30.09.11'!H34+'WLL30.09.11'!P34+'LL30.09.11'!L34</f>
        <v>0</v>
      </c>
      <c r="R33" s="41">
        <f>'M30.09.11'!X34</f>
        <v>0</v>
      </c>
      <c r="S33" s="41">
        <f>'M30.09.11'!Y34</f>
        <v>0</v>
      </c>
      <c r="T33" s="41">
        <f>'WLL30.09.11'!I34+'WLL30.09.11'!O34+'LL30.09.11'!K34</f>
        <v>0</v>
      </c>
      <c r="U33" s="41">
        <f>'M30.09.11'!Z34</f>
        <v>0</v>
      </c>
      <c r="V33" s="41">
        <f t="shared" si="1"/>
        <v>12325224</v>
      </c>
      <c r="W33" s="41">
        <f t="shared" si="0"/>
        <v>14882776</v>
      </c>
      <c r="X33" s="170">
        <f t="shared" si="6"/>
        <v>17.184643510054844</v>
      </c>
      <c r="Y33" s="68">
        <f t="shared" si="4"/>
        <v>1.2639174992438549</v>
      </c>
      <c r="Z33" s="70">
        <f t="shared" si="5"/>
        <v>11775.116658250003</v>
      </c>
      <c r="AA33" s="41">
        <f t="shared" si="2"/>
        <v>11775.116658250003</v>
      </c>
      <c r="AB33" s="69">
        <v>11775.116658250003</v>
      </c>
      <c r="AC33" s="72">
        <v>0</v>
      </c>
      <c r="AE33" s="86"/>
      <c r="AF33" s="86"/>
    </row>
    <row r="34" spans="1:35" ht="15">
      <c r="A34" s="5"/>
      <c r="B34" s="7" t="s">
        <v>47</v>
      </c>
      <c r="C34" s="53">
        <v>4</v>
      </c>
      <c r="D34" s="8">
        <f aca="true" t="shared" si="7" ref="D34:W34">SUM(D8:D33)</f>
        <v>119472354</v>
      </c>
      <c r="E34" s="8">
        <f t="shared" si="7"/>
        <v>0</v>
      </c>
      <c r="F34" s="8">
        <f t="shared" si="7"/>
        <v>119472354</v>
      </c>
      <c r="G34" s="8">
        <f t="shared" si="7"/>
        <v>162587433</v>
      </c>
      <c r="H34" s="8">
        <f t="shared" si="7"/>
        <v>131671224</v>
      </c>
      <c r="I34" s="8">
        <f t="shared" si="7"/>
        <v>130797759</v>
      </c>
      <c r="J34" s="8">
        <f t="shared" si="7"/>
        <v>54212337</v>
      </c>
      <c r="K34" s="8">
        <f t="shared" si="7"/>
        <v>8.80303849748578</v>
      </c>
      <c r="L34" s="8">
        <f t="shared" si="7"/>
        <v>77927542</v>
      </c>
      <c r="M34" s="8">
        <f t="shared" si="7"/>
        <v>93494483</v>
      </c>
      <c r="N34" s="8">
        <f t="shared" si="7"/>
        <v>56352203</v>
      </c>
      <c r="O34" s="8">
        <f t="shared" si="7"/>
        <v>28450594</v>
      </c>
      <c r="P34" s="8">
        <f t="shared" si="7"/>
        <v>5132546</v>
      </c>
      <c r="Q34" s="41">
        <f>SUM(Q8:Q33)</f>
        <v>11603627</v>
      </c>
      <c r="R34" s="41">
        <f>SUM(R8:R33)</f>
        <v>3496394</v>
      </c>
      <c r="S34" s="41">
        <f>SUM(S8:S33)</f>
        <v>375230</v>
      </c>
      <c r="T34" s="41">
        <f t="shared" si="7"/>
        <v>1423750</v>
      </c>
      <c r="U34" s="41">
        <f>SUM(U8:U33)</f>
        <v>3755</v>
      </c>
      <c r="V34" s="41">
        <f t="shared" si="7"/>
        <v>703316540</v>
      </c>
      <c r="W34" s="41">
        <f t="shared" si="7"/>
        <v>822788894</v>
      </c>
      <c r="X34" s="170">
        <f t="shared" si="6"/>
        <v>14.520414029798513</v>
      </c>
      <c r="Y34" s="106">
        <f t="shared" si="4"/>
        <v>0.6973093304052796</v>
      </c>
      <c r="Z34" s="41">
        <f>SUM(Z8:Z33)</f>
        <v>1179948.2068048494</v>
      </c>
      <c r="AA34" s="41">
        <f>SUM(AA8:AA33)</f>
        <v>1179948.2068048494</v>
      </c>
      <c r="AB34" s="73">
        <f>SUM(AB8:AB33)</f>
        <v>327009.0195462603</v>
      </c>
      <c r="AC34" s="73">
        <f>SUM(AC8:AC33)</f>
        <v>852939.187258589</v>
      </c>
      <c r="AE34" s="73">
        <f>SUM(AE8:AE33)</f>
        <v>319433.4547131093</v>
      </c>
      <c r="AF34" s="73">
        <f>SUM(AF8:AF33)</f>
        <v>833716.9999999999</v>
      </c>
      <c r="AI34" s="98"/>
    </row>
    <row r="35" spans="1:32" ht="14.25">
      <c r="A35" s="4">
        <v>27</v>
      </c>
      <c r="B35" s="3" t="s">
        <v>48</v>
      </c>
      <c r="C35" s="3"/>
      <c r="D35" s="67"/>
      <c r="E35" s="114">
        <f>'M30.09.11'!E36+'WLL30.09.11'!E36+'LL30.09.11'!E36</f>
        <v>4275737</v>
      </c>
      <c r="F35" s="41">
        <f t="shared" si="3"/>
        <v>4275737</v>
      </c>
      <c r="G35" s="8">
        <f>'M30.09.11'!G36+'LL30.09.11'!H36</f>
        <v>9514411</v>
      </c>
      <c r="H35" s="41">
        <f>'M30.09.11'!S36+'WLL30.09.11'!M36+'LL30.09.11'!I36</f>
        <v>8497560</v>
      </c>
      <c r="I35" s="41">
        <f>'M30.09.11'!I36</f>
        <v>8161323</v>
      </c>
      <c r="J35" s="41"/>
      <c r="K35" s="41"/>
      <c r="L35" s="41">
        <f>'LL30.09.11'!J36+'WLL30.09.11'!G36+'WLL30.09.11'!N36</f>
        <v>5497153</v>
      </c>
      <c r="M35" s="41">
        <f>'M30.09.11'!N36</f>
        <v>4274022</v>
      </c>
      <c r="N35" s="41">
        <f>'M30.09.11'!K36</f>
        <v>2303559</v>
      </c>
      <c r="O35" s="41">
        <f>'M30.09.11'!V36</f>
        <v>0</v>
      </c>
      <c r="P35" s="41">
        <f>'M30.09.11'!W36</f>
        <v>0</v>
      </c>
      <c r="Q35" s="41">
        <f>'WLL30.09.11'!H36+'WLL30.09.11'!P36+'LL30.09.11'!L36</f>
        <v>939112</v>
      </c>
      <c r="R35" s="41">
        <f>'M30.09.11'!X36</f>
        <v>0</v>
      </c>
      <c r="S35" s="41">
        <f>'M30.09.11'!Y36</f>
        <v>725869</v>
      </c>
      <c r="T35" s="41">
        <f>'WLL30.09.11'!I36+'WLL30.09.11'!O36+'LL30.09.11'!K36</f>
        <v>0</v>
      </c>
      <c r="U35" s="41">
        <f>'M30.09.11'!Z36</f>
        <v>0</v>
      </c>
      <c r="V35" s="41">
        <f t="shared" si="1"/>
        <v>39913009</v>
      </c>
      <c r="W35" s="41">
        <f>F35+V35</f>
        <v>44188746</v>
      </c>
      <c r="X35" s="170">
        <f t="shared" si="6"/>
        <v>0</v>
      </c>
      <c r="Y35" s="68">
        <f t="shared" si="4"/>
        <v>2.6111352777502326</v>
      </c>
      <c r="Z35" s="70">
        <f t="shared" si="5"/>
        <v>16923.192902542087</v>
      </c>
      <c r="AA35" s="41">
        <f t="shared" si="2"/>
        <v>16923.192902542087</v>
      </c>
      <c r="AB35" s="74">
        <v>16149.996240201672</v>
      </c>
      <c r="AC35" s="74">
        <v>773.1966623404146</v>
      </c>
      <c r="AE35" s="86">
        <v>17607.999999999985</v>
      </c>
      <c r="AF35" s="86">
        <v>842.9999999999995</v>
      </c>
    </row>
    <row r="36" spans="1:32" ht="14.25">
      <c r="A36" s="4">
        <v>28</v>
      </c>
      <c r="B36" s="3" t="s">
        <v>49</v>
      </c>
      <c r="C36" s="3"/>
      <c r="D36" s="67"/>
      <c r="E36" s="114">
        <f>'M30.09.11'!E37+'WLL30.09.11'!E37+'LL30.09.11'!E37</f>
        <v>4763014</v>
      </c>
      <c r="F36" s="41">
        <f t="shared" si="3"/>
        <v>4763014</v>
      </c>
      <c r="G36" s="8">
        <f>'M30.09.11'!G37+'LL30.09.11'!H37</f>
        <v>4009248</v>
      </c>
      <c r="H36" s="41">
        <f>'M30.09.11'!S37+'WLL30.09.11'!M37+'LL30.09.11'!I37</f>
        <v>8179199</v>
      </c>
      <c r="I36" s="41">
        <f>'M30.09.11'!I37</f>
        <v>6033153</v>
      </c>
      <c r="J36" s="41"/>
      <c r="K36" s="41"/>
      <c r="L36" s="41">
        <f>'LL30.09.11'!J37+'WLL30.09.11'!G37+'WLL30.09.11'!N37</f>
        <v>6708110</v>
      </c>
      <c r="M36" s="41">
        <f>'M30.09.11'!N37</f>
        <v>2411871</v>
      </c>
      <c r="N36" s="41">
        <f>'M30.09.11'!K37</f>
        <v>1139159</v>
      </c>
      <c r="O36" s="41">
        <f>'M30.09.11'!V37</f>
        <v>1203710</v>
      </c>
      <c r="P36" s="41">
        <f>'M30.09.11'!W37</f>
        <v>1136735</v>
      </c>
      <c r="Q36" s="41">
        <f>'WLL30.09.11'!H37+'WLL30.09.11'!P37+'LL30.09.11'!L37</f>
        <v>768595</v>
      </c>
      <c r="R36" s="41">
        <f>'M30.09.11'!X37</f>
        <v>0</v>
      </c>
      <c r="S36" s="41">
        <f>'M30.09.11'!Y37</f>
        <v>414709</v>
      </c>
      <c r="T36" s="41">
        <f>'WLL30.09.11'!I37+'WLL30.09.11'!O37+'LL30.09.11'!K37</f>
        <v>0</v>
      </c>
      <c r="U36" s="41">
        <f>'M30.09.11'!Z37</f>
        <v>3193124</v>
      </c>
      <c r="V36" s="41">
        <f t="shared" si="1"/>
        <v>35197613</v>
      </c>
      <c r="W36" s="41">
        <f>F36+V36</f>
        <v>39960627</v>
      </c>
      <c r="X36" s="170">
        <f t="shared" si="6"/>
        <v>0</v>
      </c>
      <c r="Y36" s="68">
        <f t="shared" si="4"/>
        <v>1.681851233033387</v>
      </c>
      <c r="Z36" s="70">
        <f t="shared" si="5"/>
        <v>23759.905879384474</v>
      </c>
      <c r="AA36" s="41">
        <f>AB36+AC36</f>
        <v>23759.905879384474</v>
      </c>
      <c r="AB36" s="74">
        <v>23759.905879384474</v>
      </c>
      <c r="AC36" s="74">
        <v>0</v>
      </c>
      <c r="AE36" s="86">
        <v>20904.545286890716</v>
      </c>
      <c r="AF36" s="86">
        <v>0</v>
      </c>
    </row>
    <row r="37" spans="1:33" ht="15">
      <c r="A37" s="4"/>
      <c r="B37" s="3" t="s">
        <v>50</v>
      </c>
      <c r="C37" s="89">
        <v>4</v>
      </c>
      <c r="D37" s="41">
        <f aca="true" t="shared" si="8" ref="D37:W37">SUM(D34:D36)</f>
        <v>119472354</v>
      </c>
      <c r="E37" s="41">
        <f t="shared" si="8"/>
        <v>9038751</v>
      </c>
      <c r="F37" s="41">
        <f t="shared" si="8"/>
        <v>128511105</v>
      </c>
      <c r="G37" s="41">
        <f t="shared" si="8"/>
        <v>176111092</v>
      </c>
      <c r="H37" s="41">
        <f t="shared" si="8"/>
        <v>148347983</v>
      </c>
      <c r="I37" s="41">
        <f t="shared" si="8"/>
        <v>144992235</v>
      </c>
      <c r="J37" s="41">
        <f t="shared" si="8"/>
        <v>54212337</v>
      </c>
      <c r="K37" s="41">
        <f t="shared" si="8"/>
        <v>8.80303849748578</v>
      </c>
      <c r="L37" s="41">
        <f t="shared" si="8"/>
        <v>90132805</v>
      </c>
      <c r="M37" s="41">
        <f t="shared" si="8"/>
        <v>100180376</v>
      </c>
      <c r="N37" s="41">
        <f t="shared" si="8"/>
        <v>59794921</v>
      </c>
      <c r="O37" s="41">
        <f t="shared" si="8"/>
        <v>29654304</v>
      </c>
      <c r="P37" s="41">
        <f t="shared" si="8"/>
        <v>6269281</v>
      </c>
      <c r="Q37" s="8">
        <f>SUM(Q34:Q36)</f>
        <v>13311334</v>
      </c>
      <c r="R37" s="8">
        <f>SUM(R34:R36)</f>
        <v>3496394</v>
      </c>
      <c r="S37" s="8">
        <f>SUM(S34:S36)</f>
        <v>1515808</v>
      </c>
      <c r="T37" s="8">
        <f t="shared" si="8"/>
        <v>1423750</v>
      </c>
      <c r="U37" s="8">
        <f>SUM(U34:U36)</f>
        <v>3196879</v>
      </c>
      <c r="V37" s="41">
        <f>G37+H37+L37+I37+M37+N37+U37+T37+Q37+O37+R37</f>
        <v>770642073</v>
      </c>
      <c r="W37" s="41">
        <f t="shared" si="8"/>
        <v>906938267</v>
      </c>
      <c r="X37" s="180">
        <f t="shared" si="6"/>
        <v>13.173151728969884</v>
      </c>
      <c r="Y37" s="68">
        <f t="shared" si="4"/>
        <v>0.7430075427764168</v>
      </c>
      <c r="Z37" s="41">
        <f>SUM(Z34:Z36)</f>
        <v>1220631.305586776</v>
      </c>
      <c r="AA37" s="41">
        <f t="shared" si="2"/>
        <v>1220631.3055867758</v>
      </c>
      <c r="AB37" s="73">
        <f>AB34+AB35+AB36</f>
        <v>366918.9216658465</v>
      </c>
      <c r="AC37" s="73">
        <f>AC34+AC35+AC36</f>
        <v>853712.3839209294</v>
      </c>
      <c r="AE37" s="73">
        <f>AE34+AE35+AE36</f>
        <v>357946</v>
      </c>
      <c r="AF37" s="73">
        <f>AF34+AF35+AF36</f>
        <v>834559.9999999999</v>
      </c>
      <c r="AG37" s="96">
        <f>AE37+AF37</f>
        <v>1192506</v>
      </c>
    </row>
    <row r="38" spans="1:29" ht="14.25">
      <c r="A38" s="128" t="s">
        <v>51</v>
      </c>
      <c r="B38" s="130"/>
      <c r="C38" s="3"/>
      <c r="D38" s="184">
        <f>D37/W37*100</f>
        <v>13.173151728969884</v>
      </c>
      <c r="E38" s="184">
        <f>E37/W37*100</f>
        <v>0.9966225187408483</v>
      </c>
      <c r="F38" s="184">
        <f>F37/W37</f>
        <v>0.1416977424771073</v>
      </c>
      <c r="G38" s="184">
        <f>G37/W37*100</f>
        <v>19.418200599534302</v>
      </c>
      <c r="H38" s="184">
        <f>H37/W37*100</f>
        <v>16.35700999702111</v>
      </c>
      <c r="I38" s="184">
        <f>I37/W37*100</f>
        <v>15.987001571739833</v>
      </c>
      <c r="J38" s="184"/>
      <c r="K38" s="184"/>
      <c r="L38" s="184">
        <f>L37/W37*100</f>
        <v>9.938141137008612</v>
      </c>
      <c r="M38" s="184">
        <f>M37/W37*100</f>
        <v>11.045997246469698</v>
      </c>
      <c r="N38" s="184">
        <f>N37/W37*100</f>
        <v>6.593053041833993</v>
      </c>
      <c r="O38" s="184">
        <f>O37/W37*100</f>
        <v>3.269715820691024</v>
      </c>
      <c r="P38" s="184">
        <f>P37/W37*100</f>
        <v>0.6912577435659135</v>
      </c>
      <c r="Q38" s="184">
        <f>Q37/W37*100</f>
        <v>1.4677221685696056</v>
      </c>
      <c r="R38" s="184">
        <f>R37/W37*100</f>
        <v>0.38551620625353983</v>
      </c>
      <c r="S38" s="184">
        <f>S37/W37*100</f>
        <v>0.1671346391650271</v>
      </c>
      <c r="T38" s="184">
        <f>T37/W37*100</f>
        <v>0.15698422393285122</v>
      </c>
      <c r="U38" s="184">
        <f>U37/W37*100</f>
        <v>0.3524913565037608</v>
      </c>
      <c r="V38" s="184">
        <f>V37/W37*100</f>
        <v>84.97183336955833</v>
      </c>
      <c r="W38" s="184">
        <f>W37/W37*100</f>
        <v>100</v>
      </c>
      <c r="X38" s="111"/>
      <c r="AB38" s="25"/>
      <c r="AC38" s="25"/>
    </row>
    <row r="39" spans="1:33" ht="15" thickBot="1">
      <c r="A39" s="121"/>
      <c r="B39" s="92"/>
      <c r="C39" s="121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92"/>
      <c r="AB39" s="25"/>
      <c r="AC39" s="25"/>
      <c r="AG39" s="96"/>
    </row>
    <row r="40" spans="1:33" ht="15">
      <c r="A40" s="148" t="s">
        <v>231</v>
      </c>
      <c r="B40" s="149"/>
      <c r="C40" s="159">
        <v>4</v>
      </c>
      <c r="D40" s="154">
        <v>119864897</v>
      </c>
      <c r="E40" s="144">
        <v>9008709</v>
      </c>
      <c r="F40" s="144">
        <v>128873606</v>
      </c>
      <c r="G40" s="144">
        <v>175174621</v>
      </c>
      <c r="H40" s="144">
        <v>147322215</v>
      </c>
      <c r="I40" s="144">
        <v>144144031</v>
      </c>
      <c r="J40" s="144">
        <v>53101419</v>
      </c>
      <c r="K40" s="144">
        <v>8.511070558862931</v>
      </c>
      <c r="L40" s="144">
        <v>89900872</v>
      </c>
      <c r="M40" s="144">
        <v>98441714</v>
      </c>
      <c r="N40" s="144">
        <v>59191661</v>
      </c>
      <c r="O40" s="144">
        <v>27738154</v>
      </c>
      <c r="P40" s="144">
        <v>6382493</v>
      </c>
      <c r="Q40" s="144">
        <v>12879417</v>
      </c>
      <c r="R40" s="144">
        <v>3433988</v>
      </c>
      <c r="S40" s="144">
        <v>1477495</v>
      </c>
      <c r="T40" s="144">
        <v>1644056</v>
      </c>
      <c r="U40" s="144">
        <v>3181967</v>
      </c>
      <c r="V40" s="144">
        <v>763052696</v>
      </c>
      <c r="W40" s="144">
        <v>899786290</v>
      </c>
      <c r="X40" s="181">
        <f>D40/W40*100</f>
        <v>13.3214851495459</v>
      </c>
      <c r="Y40" s="108"/>
      <c r="AB40" s="25"/>
      <c r="AC40" s="25"/>
      <c r="AG40" s="96"/>
    </row>
    <row r="41" spans="1:29" ht="15.75" thickBot="1">
      <c r="A41" s="150" t="s">
        <v>232</v>
      </c>
      <c r="B41" s="147"/>
      <c r="C41" s="4">
        <v>15</v>
      </c>
      <c r="D41" s="145">
        <f>D37-D40</f>
        <v>-392543</v>
      </c>
      <c r="E41" s="145">
        <f aca="true" t="shared" si="9" ref="E41:T41">E37-E40</f>
        <v>30042</v>
      </c>
      <c r="F41" s="145">
        <f t="shared" si="9"/>
        <v>-362501</v>
      </c>
      <c r="G41" s="145">
        <f t="shared" si="9"/>
        <v>936471</v>
      </c>
      <c r="H41" s="145">
        <f t="shared" si="9"/>
        <v>1025768</v>
      </c>
      <c r="I41" s="145">
        <f t="shared" si="9"/>
        <v>848204</v>
      </c>
      <c r="J41" s="145">
        <f t="shared" si="9"/>
        <v>1110918</v>
      </c>
      <c r="K41" s="145">
        <f t="shared" si="9"/>
        <v>0.2919679386228484</v>
      </c>
      <c r="L41" s="145">
        <f t="shared" si="9"/>
        <v>231933</v>
      </c>
      <c r="M41" s="145">
        <f t="shared" si="9"/>
        <v>1738662</v>
      </c>
      <c r="N41" s="145">
        <f t="shared" si="9"/>
        <v>603260</v>
      </c>
      <c r="O41" s="145">
        <f>O37-O40</f>
        <v>1916150</v>
      </c>
      <c r="P41" s="145">
        <f>P37-P40</f>
        <v>-113212</v>
      </c>
      <c r="Q41" s="145">
        <f>Q37-Q40</f>
        <v>431917</v>
      </c>
      <c r="R41" s="145">
        <f>R37-R40</f>
        <v>62406</v>
      </c>
      <c r="S41" s="145">
        <f>S37-S40</f>
        <v>38313</v>
      </c>
      <c r="T41" s="145">
        <f t="shared" si="9"/>
        <v>-220306</v>
      </c>
      <c r="U41" s="145">
        <f>U37-U40</f>
        <v>14912</v>
      </c>
      <c r="V41" s="145">
        <f>V37-V40</f>
        <v>7589377</v>
      </c>
      <c r="W41" s="145">
        <f>W37-W40</f>
        <v>7151977</v>
      </c>
      <c r="X41" s="182">
        <f>D41/W41*100</f>
        <v>-5.488594272604623</v>
      </c>
      <c r="Y41" s="108"/>
      <c r="Z41" s="108">
        <f>X40-X37</f>
        <v>0.14833342057601584</v>
      </c>
      <c r="AB41" s="25"/>
      <c r="AC41" s="25"/>
    </row>
    <row r="42" spans="1:29" ht="15.75" hidden="1" thickBot="1">
      <c r="A42" s="150" t="s">
        <v>143</v>
      </c>
      <c r="B42" s="147"/>
      <c r="C42" s="4">
        <v>7</v>
      </c>
      <c r="D42" s="155">
        <f>'LL30.09.11'!D42</f>
        <v>-776006</v>
      </c>
      <c r="E42" s="145">
        <f>'LL30.09.11'!E42</f>
        <v>1725</v>
      </c>
      <c r="F42" s="145">
        <f>'LL30.09.11'!F42</f>
        <v>-774281</v>
      </c>
      <c r="G42" s="145">
        <f>'LL30.09.11'!G42</f>
        <v>524</v>
      </c>
      <c r="H42" s="145">
        <f>'LL30.09.11'!I42</f>
        <v>5507</v>
      </c>
      <c r="I42" s="146"/>
      <c r="J42" s="146"/>
      <c r="K42" s="146"/>
      <c r="L42" s="145">
        <f>'LL30.09.11'!J42</f>
        <v>13471</v>
      </c>
      <c r="M42" s="146"/>
      <c r="N42" s="146"/>
      <c r="O42" s="145"/>
      <c r="P42" s="146"/>
      <c r="Q42" s="145">
        <f>'LL30.09.11'!L42</f>
        <v>1356</v>
      </c>
      <c r="R42" s="145"/>
      <c r="S42" s="145"/>
      <c r="T42" s="145">
        <f>'LL30.09.11'!K42</f>
        <v>1256</v>
      </c>
      <c r="U42" s="146"/>
      <c r="V42" s="145">
        <f>'LL30.09.11'!M42</f>
        <v>22114</v>
      </c>
      <c r="W42" s="145">
        <f>'LL30.09.11'!N42</f>
        <v>-752167</v>
      </c>
      <c r="X42" s="182">
        <f>D42/W42</f>
        <v>1.0316937594975584</v>
      </c>
      <c r="Y42" s="90"/>
      <c r="Z42" s="90"/>
      <c r="AB42" s="25"/>
      <c r="AC42" s="25"/>
    </row>
    <row r="43" spans="1:26" ht="15">
      <c r="A43" s="148" t="s">
        <v>210</v>
      </c>
      <c r="B43" s="152"/>
      <c r="C43" s="161">
        <v>4</v>
      </c>
      <c r="D43" s="157">
        <v>117059031</v>
      </c>
      <c r="E43" s="158">
        <v>8939958</v>
      </c>
      <c r="F43" s="158">
        <v>125998989</v>
      </c>
      <c r="G43" s="158">
        <v>165499399</v>
      </c>
      <c r="H43" s="158">
        <v>136952732</v>
      </c>
      <c r="I43" s="158">
        <v>134569706</v>
      </c>
      <c r="J43" s="158">
        <v>48613342</v>
      </c>
      <c r="K43" s="158">
        <v>7.846043277691238</v>
      </c>
      <c r="L43" s="158">
        <v>90421150</v>
      </c>
      <c r="M43" s="158">
        <v>89503318</v>
      </c>
      <c r="N43" s="158">
        <v>54843290</v>
      </c>
      <c r="O43" s="158">
        <v>22792141</v>
      </c>
      <c r="P43" s="158">
        <v>7105960</v>
      </c>
      <c r="Q43" s="158">
        <v>10095374</v>
      </c>
      <c r="R43" s="158">
        <v>2820891</v>
      </c>
      <c r="S43" s="158">
        <v>968079</v>
      </c>
      <c r="T43" s="158">
        <v>1659778</v>
      </c>
      <c r="U43" s="158">
        <v>3094204</v>
      </c>
      <c r="V43" s="158">
        <v>712251983</v>
      </c>
      <c r="W43" s="158">
        <v>846325011</v>
      </c>
      <c r="X43" s="181">
        <f>D43/W43*100</f>
        <v>13.831451213013956</v>
      </c>
      <c r="Y43" s="108"/>
      <c r="Z43" s="108">
        <f>X43-X37</f>
        <v>0.6582994840440719</v>
      </c>
    </row>
    <row r="44" spans="1:25" ht="16.5" thickBot="1">
      <c r="A44" s="151" t="s">
        <v>211</v>
      </c>
      <c r="B44" s="153"/>
      <c r="C44" s="160">
        <v>8</v>
      </c>
      <c r="D44" s="156">
        <f>D37-D43</f>
        <v>2413323</v>
      </c>
      <c r="E44" s="156">
        <f aca="true" t="shared" si="10" ref="E44:W44">E37-E43</f>
        <v>98793</v>
      </c>
      <c r="F44" s="156">
        <f t="shared" si="10"/>
        <v>2512116</v>
      </c>
      <c r="G44" s="156">
        <f t="shared" si="10"/>
        <v>10611693</v>
      </c>
      <c r="H44" s="156">
        <f t="shared" si="10"/>
        <v>11395251</v>
      </c>
      <c r="I44" s="156">
        <f t="shared" si="10"/>
        <v>10422529</v>
      </c>
      <c r="J44" s="156">
        <f t="shared" si="10"/>
        <v>5598995</v>
      </c>
      <c r="K44" s="156">
        <f t="shared" si="10"/>
        <v>0.9569952197945417</v>
      </c>
      <c r="L44" s="156">
        <f t="shared" si="10"/>
        <v>-288345</v>
      </c>
      <c r="M44" s="156">
        <f t="shared" si="10"/>
        <v>10677058</v>
      </c>
      <c r="N44" s="156">
        <f t="shared" si="10"/>
        <v>4951631</v>
      </c>
      <c r="O44" s="156">
        <f>O37-O43</f>
        <v>6862163</v>
      </c>
      <c r="P44" s="156">
        <f>P37-P43</f>
        <v>-836679</v>
      </c>
      <c r="Q44" s="156">
        <f>Q37-Q43</f>
        <v>3215960</v>
      </c>
      <c r="R44" s="156">
        <f>R37-R43</f>
        <v>675503</v>
      </c>
      <c r="S44" s="156">
        <f>S37-S43</f>
        <v>547729</v>
      </c>
      <c r="T44" s="156">
        <f t="shared" si="10"/>
        <v>-236028</v>
      </c>
      <c r="U44" s="156">
        <f>U37-U43</f>
        <v>102675</v>
      </c>
      <c r="V44" s="156">
        <f t="shared" si="10"/>
        <v>58390090</v>
      </c>
      <c r="W44" s="156">
        <f t="shared" si="10"/>
        <v>60613256</v>
      </c>
      <c r="X44" s="183">
        <f>D44/W44*100</f>
        <v>3.9815102491771768</v>
      </c>
      <c r="Y44" s="108"/>
    </row>
    <row r="45" spans="1:24" ht="15.75" hidden="1">
      <c r="A45" s="209" t="s">
        <v>143</v>
      </c>
      <c r="B45" s="210"/>
      <c r="C45" s="211">
        <v>7</v>
      </c>
      <c r="D45" s="212">
        <f>'LL30.09.11'!D44</f>
        <v>-1547093</v>
      </c>
      <c r="E45" s="213">
        <f>'LL30.09.11'!E44</f>
        <v>-12183</v>
      </c>
      <c r="F45" s="213">
        <f>'LL30.09.11'!F44</f>
        <v>-1559276</v>
      </c>
      <c r="G45" s="213">
        <f>'LL30.09.11'!G44</f>
        <v>32402</v>
      </c>
      <c r="H45" s="213">
        <f>'LL30.09.11'!I44</f>
        <v>26605</v>
      </c>
      <c r="I45" s="214"/>
      <c r="J45" s="214"/>
      <c r="K45" s="214"/>
      <c r="L45" s="213">
        <f>'LL30.09.11'!J44</f>
        <v>76635</v>
      </c>
      <c r="M45" s="214"/>
      <c r="N45" s="214"/>
      <c r="O45" s="213"/>
      <c r="P45" s="214"/>
      <c r="Q45" s="213">
        <f>'LL30.09.11'!L44</f>
        <v>6395</v>
      </c>
      <c r="R45" s="213"/>
      <c r="S45" s="213"/>
      <c r="T45" s="213">
        <f>'LL30.09.11'!K44</f>
        <v>6405</v>
      </c>
      <c r="U45" s="214"/>
      <c r="V45" s="213">
        <f>'LL30.09.11'!M44</f>
        <v>148442</v>
      </c>
      <c r="W45" s="213">
        <f>'LL30.09.11'!N44</f>
        <v>-1410834</v>
      </c>
      <c r="X45" s="215">
        <f>D45/W45</f>
        <v>1.096580462336462</v>
      </c>
    </row>
    <row r="46" spans="2:27" ht="15">
      <c r="B46" s="27"/>
      <c r="C46" s="27"/>
      <c r="W46" s="25"/>
      <c r="AA46" s="108"/>
    </row>
    <row r="47" spans="2:23" ht="15">
      <c r="B47" s="27"/>
      <c r="C47" s="27"/>
      <c r="W47" s="97"/>
    </row>
    <row r="48" ht="12.75">
      <c r="W48" s="369">
        <f>W41/1000000</f>
        <v>7.151977</v>
      </c>
    </row>
    <row r="49" spans="4:23" ht="12.75">
      <c r="D49" s="96"/>
      <c r="F49" s="96"/>
      <c r="W49" s="108">
        <f>W37/1000000</f>
        <v>906.938267</v>
      </c>
    </row>
    <row r="50" spans="4:23" ht="12.75">
      <c r="D50" s="96"/>
      <c r="F50" s="96"/>
      <c r="W50" s="96"/>
    </row>
    <row r="51" spans="4:6" ht="12.75">
      <c r="D51" s="96"/>
      <c r="F51" s="96"/>
    </row>
    <row r="52" ht="12.75">
      <c r="F52" s="96"/>
    </row>
    <row r="53" ht="12.75">
      <c r="D53" s="96"/>
    </row>
  </sheetData>
  <sheetProtection/>
  <mergeCells count="8">
    <mergeCell ref="Z6:Z7"/>
    <mergeCell ref="Y6:Y7"/>
    <mergeCell ref="X6:X7"/>
    <mergeCell ref="A6:A7"/>
    <mergeCell ref="B6:B7"/>
    <mergeCell ref="V6:V7"/>
    <mergeCell ref="W6:W7"/>
    <mergeCell ref="C6:C7"/>
  </mergeCells>
  <conditionalFormatting sqref="X9:X36">
    <cfRule type="top10" priority="1" dxfId="1" stopIfTrue="1" rank="5" bottom="1"/>
    <cfRule type="top10" priority="2" dxfId="0" stopIfTrue="1" rank="5" percent="1"/>
  </conditionalFormatting>
  <conditionalFormatting sqref="X9:X37">
    <cfRule type="top10" priority="3" dxfId="1" stopIfTrue="1" rank="5" bottom="1"/>
    <cfRule type="top10" priority="4" dxfId="0" stopIfTrue="1" rank="5"/>
  </conditionalFormatting>
  <printOptions/>
  <pageMargins left="0.196850393700787" right="0.196850393700787" top="0.748031496062992" bottom="0.748031496062992" header="0.511811023622047" footer="0.511811023622047"/>
  <pageSetup horizontalDpi="600" verticalDpi="600" orientation="landscape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xSplit="3" ySplit="8" topLeftCell="D3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9" sqref="D39"/>
    </sheetView>
  </sheetViews>
  <sheetFormatPr defaultColWidth="9.140625" defaultRowHeight="12.75"/>
  <cols>
    <col min="1" max="1" width="6.140625" style="2" customWidth="1"/>
    <col min="2" max="2" width="18.421875" style="2" customWidth="1"/>
    <col min="3" max="3" width="7.421875" style="2" hidden="1" customWidth="1"/>
    <col min="4" max="4" width="11.7109375" style="2" customWidth="1"/>
    <col min="5" max="5" width="10.140625" style="2" customWidth="1"/>
    <col min="6" max="6" width="11.8515625" style="2" hidden="1" customWidth="1"/>
    <col min="7" max="9" width="12.7109375" style="2" customWidth="1"/>
    <col min="10" max="10" width="11.7109375" style="2" customWidth="1"/>
    <col min="11" max="11" width="12.7109375" style="2" customWidth="1"/>
    <col min="12" max="13" width="11.57421875" style="2" customWidth="1"/>
    <col min="14" max="14" width="10.00390625" style="2" customWidth="1"/>
    <col min="15" max="15" width="11.7109375" style="2" customWidth="1"/>
    <col min="16" max="18" width="9.8515625" style="2" customWidth="1"/>
    <col min="19" max="19" width="10.00390625" style="2" customWidth="1"/>
    <col min="20" max="20" width="12.7109375" style="2" customWidth="1"/>
    <col min="21" max="21" width="13.00390625" style="2" customWidth="1"/>
    <col min="22" max="22" width="10.57421875" style="2" customWidth="1"/>
    <col min="23" max="23" width="11.28125" style="2" customWidth="1"/>
    <col min="24" max="24" width="11.28125" style="2" bestFit="1" customWidth="1"/>
    <col min="25" max="25" width="12.421875" style="2" bestFit="1" customWidth="1"/>
    <col min="26" max="26" width="11.28125" style="2" customWidth="1"/>
    <col min="27" max="16384" width="9.140625" style="2" customWidth="1"/>
  </cols>
  <sheetData>
    <row r="1" spans="5:21" ht="15">
      <c r="E1" s="14"/>
      <c r="U1" s="91" t="s">
        <v>129</v>
      </c>
    </row>
    <row r="2" spans="2:7" ht="14.25">
      <c r="B2" s="2" t="str">
        <f>'T30.09.11'!B2</f>
        <v>No. 1-2(1)/Market Share/2011-CP&amp;M </v>
      </c>
      <c r="G2" s="2" t="str">
        <f>'T30.09.11'!H2</f>
        <v>Dated:25th October 2011.</v>
      </c>
    </row>
    <row r="4" spans="2:3" ht="15">
      <c r="B4" s="91" t="s">
        <v>233</v>
      </c>
      <c r="C4" s="91"/>
    </row>
    <row r="5" spans="4:19" ht="14.25">
      <c r="D5" s="105">
        <v>1</v>
      </c>
      <c r="E5" s="105">
        <v>2</v>
      </c>
      <c r="F5" s="105"/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</row>
    <row r="6" spans="1:22" ht="15" customHeight="1">
      <c r="A6" s="432" t="s">
        <v>19</v>
      </c>
      <c r="B6" s="432" t="s">
        <v>20</v>
      </c>
      <c r="C6" s="53"/>
      <c r="D6" s="216" t="s">
        <v>72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5"/>
      <c r="R6" s="15"/>
      <c r="S6" s="13"/>
      <c r="T6" s="488" t="s">
        <v>53</v>
      </c>
      <c r="U6" s="500" t="s">
        <v>78</v>
      </c>
      <c r="V6" s="494" t="s">
        <v>136</v>
      </c>
    </row>
    <row r="7" spans="1:22" ht="15.75" customHeight="1">
      <c r="A7" s="432"/>
      <c r="B7" s="432"/>
      <c r="C7" s="485" t="s">
        <v>134</v>
      </c>
      <c r="D7" s="491" t="s">
        <v>1</v>
      </c>
      <c r="E7" s="490" t="s">
        <v>2</v>
      </c>
      <c r="F7" s="488" t="s">
        <v>52</v>
      </c>
      <c r="G7" s="483" t="s">
        <v>87</v>
      </c>
      <c r="H7" s="483" t="s">
        <v>158</v>
      </c>
      <c r="I7" s="483" t="s">
        <v>126</v>
      </c>
      <c r="J7" s="484" t="s">
        <v>65</v>
      </c>
      <c r="K7" s="483" t="s">
        <v>11</v>
      </c>
      <c r="L7" s="483" t="s">
        <v>10</v>
      </c>
      <c r="M7" s="492" t="s">
        <v>160</v>
      </c>
      <c r="N7" s="492" t="s">
        <v>172</v>
      </c>
      <c r="O7" s="484" t="s">
        <v>63</v>
      </c>
      <c r="P7" s="498" t="s">
        <v>161</v>
      </c>
      <c r="Q7" s="498" t="s">
        <v>171</v>
      </c>
      <c r="R7" s="484" t="s">
        <v>62</v>
      </c>
      <c r="S7" s="481" t="s">
        <v>96</v>
      </c>
      <c r="T7" s="497"/>
      <c r="U7" s="497"/>
      <c r="V7" s="495"/>
    </row>
    <row r="8" spans="1:22" ht="35.25" customHeight="1">
      <c r="A8" s="432"/>
      <c r="B8" s="432"/>
      <c r="C8" s="486"/>
      <c r="D8" s="491"/>
      <c r="E8" s="490"/>
      <c r="F8" s="489"/>
      <c r="G8" s="482"/>
      <c r="H8" s="493"/>
      <c r="I8" s="482"/>
      <c r="J8" s="484"/>
      <c r="K8" s="482"/>
      <c r="L8" s="482"/>
      <c r="M8" s="490"/>
      <c r="N8" s="490"/>
      <c r="O8" s="484"/>
      <c r="P8" s="499"/>
      <c r="Q8" s="499"/>
      <c r="R8" s="484"/>
      <c r="S8" s="482"/>
      <c r="T8" s="489"/>
      <c r="U8" s="489"/>
      <c r="V8" s="496"/>
    </row>
    <row r="9" spans="1:22" ht="30.75" customHeight="1">
      <c r="A9" s="5">
        <v>1</v>
      </c>
      <c r="B9" s="6" t="s">
        <v>21</v>
      </c>
      <c r="C9" s="6"/>
      <c r="D9" s="26">
        <f>'M30.09.11'!D9+'WLL30.09.11'!D9+'WLL30.09.11'!L9</f>
        <v>0</v>
      </c>
      <c r="E9" s="10"/>
      <c r="F9" s="8">
        <f>D9+E9</f>
        <v>0</v>
      </c>
      <c r="G9" s="10">
        <f>'M30.09.11'!G9</f>
        <v>0</v>
      </c>
      <c r="H9" s="8">
        <f>'M30.09.11'!S9+'WLL30.09.11'!M9</f>
        <v>0</v>
      </c>
      <c r="I9" s="8">
        <f>'M30.09.11'!I9</f>
        <v>0</v>
      </c>
      <c r="J9" s="8">
        <f>'WLL30.09.11'!N9</f>
        <v>0</v>
      </c>
      <c r="K9" s="8">
        <f>'M30.09.11'!N9</f>
        <v>0</v>
      </c>
      <c r="L9" s="9">
        <f>'M30.09.11'!K9</f>
        <v>0</v>
      </c>
      <c r="M9" s="8">
        <f>'M30.09.11'!V9</f>
        <v>0</v>
      </c>
      <c r="N9" s="40">
        <f>'M30.09.11'!W9</f>
        <v>0</v>
      </c>
      <c r="O9" s="8">
        <f>'WLL30.09.11'!P9</f>
        <v>0</v>
      </c>
      <c r="P9" s="8">
        <f>'M30.09.11'!X9</f>
        <v>0</v>
      </c>
      <c r="Q9" s="8">
        <f>'M30.09.11'!Y9</f>
        <v>0</v>
      </c>
      <c r="R9" s="8">
        <f>'WLL30.09.11'!O9</f>
        <v>0</v>
      </c>
      <c r="S9" s="40">
        <f>'M30.09.11'!Z9</f>
        <v>0</v>
      </c>
      <c r="T9" s="40">
        <f>G9+H9+I9+J9+K9+L9+S9+R9+O9+M9+P9+Q9+N9</f>
        <v>0</v>
      </c>
      <c r="U9" s="41">
        <f aca="true" t="shared" si="0" ref="U9:U34">T9+F9</f>
        <v>0</v>
      </c>
      <c r="V9" s="66"/>
    </row>
    <row r="10" spans="1:25" ht="13.5" customHeight="1">
      <c r="A10" s="5">
        <v>2</v>
      </c>
      <c r="B10" s="6" t="s">
        <v>22</v>
      </c>
      <c r="C10" s="100">
        <v>4</v>
      </c>
      <c r="D10" s="26">
        <f>'M30.09.11'!D10+'WLL30.09.11'!D10+'WLL30.09.11'!L10</f>
        <v>8886739</v>
      </c>
      <c r="E10" s="8"/>
      <c r="F10" s="8">
        <f>D10+E10</f>
        <v>8886739</v>
      </c>
      <c r="G10" s="10">
        <f>'M30.09.11'!G10</f>
        <v>17543731</v>
      </c>
      <c r="H10" s="8">
        <f>'M30.09.11'!S10+'WLL30.09.11'!M10</f>
        <v>8825016</v>
      </c>
      <c r="I10" s="8">
        <f>'M30.09.11'!I10</f>
        <v>7313071</v>
      </c>
      <c r="J10" s="8">
        <f>'WLL30.09.11'!N10</f>
        <v>8410479</v>
      </c>
      <c r="K10" s="8">
        <f>'M30.09.11'!N10</f>
        <v>8814749</v>
      </c>
      <c r="L10" s="9">
        <f>'M30.09.11'!K10</f>
        <v>1778237</v>
      </c>
      <c r="M10" s="8">
        <f>'M30.09.11'!V10</f>
        <v>2750241</v>
      </c>
      <c r="N10" s="40">
        <f>'M30.09.11'!W10</f>
        <v>11027</v>
      </c>
      <c r="O10" s="8">
        <f>'WLL30.09.11'!P10</f>
        <v>554288</v>
      </c>
      <c r="P10" s="8">
        <f>'M30.09.11'!X10</f>
        <v>0</v>
      </c>
      <c r="Q10" s="8">
        <f>'M30.09.11'!Y10</f>
        <v>28615</v>
      </c>
      <c r="R10" s="8">
        <f>'WLL30.09.11'!O10</f>
        <v>0</v>
      </c>
      <c r="S10" s="40">
        <f>'M30.09.11'!Z10</f>
        <v>0</v>
      </c>
      <c r="T10" s="40">
        <f aca="true" t="shared" si="1" ref="T10:T37">G10+H10+I10+J10+K10+L10+S10+R10+O10+M10+P10+Q10+N10</f>
        <v>56029454</v>
      </c>
      <c r="U10" s="41">
        <f t="shared" si="0"/>
        <v>64916193</v>
      </c>
      <c r="V10" s="172">
        <f>D10/U10*100</f>
        <v>13.68955662572511</v>
      </c>
      <c r="Y10" s="2">
        <v>9.898448680720525</v>
      </c>
    </row>
    <row r="11" spans="1:25" ht="16.5" customHeight="1">
      <c r="A11" s="5">
        <v>3</v>
      </c>
      <c r="B11" s="6" t="s">
        <v>23</v>
      </c>
      <c r="C11" s="100">
        <v>4</v>
      </c>
      <c r="D11" s="26">
        <f>'M30.09.11'!D11+'WLL30.09.11'!D11+'WLL30.09.11'!L11</f>
        <v>1523557</v>
      </c>
      <c r="E11" s="8"/>
      <c r="F11" s="8">
        <f aca="true" t="shared" si="2" ref="F11:F37">D11+E11</f>
        <v>1523557</v>
      </c>
      <c r="G11" s="10">
        <f>'M30.09.11'!G11</f>
        <v>3440564</v>
      </c>
      <c r="H11" s="8">
        <f>'M30.09.11'!S11+'WLL30.09.11'!M11</f>
        <v>2462502</v>
      </c>
      <c r="I11" s="8">
        <f>'M30.09.11'!I11</f>
        <v>1780174</v>
      </c>
      <c r="J11" s="8">
        <f>'WLL30.09.11'!N11</f>
        <v>124864</v>
      </c>
      <c r="K11" s="8">
        <f>'M30.09.11'!N11</f>
        <v>307731</v>
      </c>
      <c r="L11" s="9">
        <f>'M30.09.11'!K11</f>
        <v>3639355</v>
      </c>
      <c r="M11" s="8">
        <f>'M30.09.11'!V11</f>
        <v>0</v>
      </c>
      <c r="N11" s="40">
        <f>'M30.09.11'!W11</f>
        <v>0</v>
      </c>
      <c r="O11" s="8">
        <f>'WLL30.09.11'!P11</f>
        <v>330</v>
      </c>
      <c r="P11" s="8">
        <f>'M30.09.11'!X11</f>
        <v>111455</v>
      </c>
      <c r="Q11" s="8">
        <f>'M30.09.11'!Y11</f>
        <v>0</v>
      </c>
      <c r="R11" s="8">
        <f>'WLL30.09.11'!O11</f>
        <v>0</v>
      </c>
      <c r="S11" s="40">
        <f>'M30.09.11'!Z11</f>
        <v>155</v>
      </c>
      <c r="T11" s="40">
        <f t="shared" si="1"/>
        <v>11867130</v>
      </c>
      <c r="U11" s="41">
        <f t="shared" si="0"/>
        <v>13390687</v>
      </c>
      <c r="V11" s="172">
        <f aca="true" t="shared" si="3" ref="V11:V38">D11/U11*100</f>
        <v>11.377735884648786</v>
      </c>
      <c r="Y11" s="2">
        <v>13.041515395121522</v>
      </c>
    </row>
    <row r="12" spans="1:25" ht="15">
      <c r="A12" s="5">
        <v>4</v>
      </c>
      <c r="B12" s="6" t="s">
        <v>24</v>
      </c>
      <c r="C12" s="100">
        <v>3</v>
      </c>
      <c r="D12" s="26">
        <f>'M30.09.11'!D12+'WLL30.09.11'!D12+'WLL30.09.11'!L12</f>
        <v>6084349</v>
      </c>
      <c r="E12" s="8"/>
      <c r="F12" s="8">
        <f t="shared" si="2"/>
        <v>6084349</v>
      </c>
      <c r="G12" s="10">
        <f>'M30.09.11'!G12</f>
        <v>16372973</v>
      </c>
      <c r="H12" s="8">
        <f>'M30.09.11'!S12+'WLL30.09.11'!M12</f>
        <v>9051196</v>
      </c>
      <c r="I12" s="8">
        <f>'M30.09.11'!I12</f>
        <v>5434847</v>
      </c>
      <c r="J12" s="8">
        <f>'WLL30.09.11'!N12</f>
        <v>5248832</v>
      </c>
      <c r="K12" s="8">
        <f>'M30.09.11'!N12</f>
        <v>5122796</v>
      </c>
      <c r="L12" s="9">
        <f>'M30.09.11'!K12</f>
        <v>4836771</v>
      </c>
      <c r="M12" s="8">
        <f>'M30.09.11'!V12</f>
        <v>3426728</v>
      </c>
      <c r="N12" s="40">
        <f>'M30.09.11'!W12</f>
        <v>19823</v>
      </c>
      <c r="O12" s="8">
        <f>'WLL30.09.11'!P12</f>
        <v>1289118</v>
      </c>
      <c r="P12" s="8">
        <f>'M30.09.11'!X12</f>
        <v>1956431</v>
      </c>
      <c r="Q12" s="8">
        <f>'M30.09.11'!Y12</f>
        <v>34277</v>
      </c>
      <c r="R12" s="8">
        <f>'WLL30.09.11'!O12</f>
        <v>0</v>
      </c>
      <c r="S12" s="40">
        <f>'M30.09.11'!Z12</f>
        <v>127</v>
      </c>
      <c r="T12" s="40">
        <f t="shared" si="1"/>
        <v>52793919</v>
      </c>
      <c r="U12" s="41">
        <f t="shared" si="0"/>
        <v>58878268</v>
      </c>
      <c r="V12" s="172">
        <f t="shared" si="3"/>
        <v>10.333777141678148</v>
      </c>
      <c r="Y12" s="2">
        <v>12.823562634511095</v>
      </c>
    </row>
    <row r="13" spans="1:25" ht="15">
      <c r="A13" s="5">
        <v>5</v>
      </c>
      <c r="B13" s="6" t="s">
        <v>25</v>
      </c>
      <c r="C13" s="100"/>
      <c r="D13" s="26">
        <f>'M30.09.11'!D13+'WLL30.09.11'!D13+'WLL30.09.11'!L13</f>
        <v>0</v>
      </c>
      <c r="E13" s="8"/>
      <c r="F13" s="8">
        <f t="shared" si="2"/>
        <v>0</v>
      </c>
      <c r="G13" s="10">
        <f>'M30.09.11'!G13</f>
        <v>0</v>
      </c>
      <c r="H13" s="8">
        <f>'M30.09.11'!S13+'WLL30.09.11'!M13</f>
        <v>0</v>
      </c>
      <c r="I13" s="8">
        <f>'M30.09.11'!I13</f>
        <v>0</v>
      </c>
      <c r="J13" s="8">
        <f>'WLL30.09.11'!N13</f>
        <v>0</v>
      </c>
      <c r="K13" s="8">
        <f>'M30.09.11'!N13</f>
        <v>0</v>
      </c>
      <c r="L13" s="9">
        <f>'M30.09.11'!K13</f>
        <v>0</v>
      </c>
      <c r="M13" s="8">
        <f>'M30.09.11'!V13</f>
        <v>0</v>
      </c>
      <c r="N13" s="40">
        <f>'M30.09.11'!W13</f>
        <v>0</v>
      </c>
      <c r="O13" s="8">
        <f>'WLL30.09.11'!P13</f>
        <v>0</v>
      </c>
      <c r="P13" s="8">
        <f>'M30.09.11'!X13</f>
        <v>0</v>
      </c>
      <c r="Q13" s="8">
        <f>'M30.09.11'!Y13</f>
        <v>0</v>
      </c>
      <c r="R13" s="8">
        <f>'WLL30.09.11'!O13</f>
        <v>0</v>
      </c>
      <c r="S13" s="40">
        <f>'M30.09.11'!Z13</f>
        <v>0</v>
      </c>
      <c r="T13" s="40">
        <f t="shared" si="1"/>
        <v>0</v>
      </c>
      <c r="U13" s="41">
        <f t="shared" si="0"/>
        <v>0</v>
      </c>
      <c r="V13" s="172"/>
      <c r="Y13" s="2">
        <v>10.085041212379718</v>
      </c>
    </row>
    <row r="14" spans="1:25" ht="15">
      <c r="A14" s="5">
        <v>6</v>
      </c>
      <c r="B14" s="6" t="s">
        <v>26</v>
      </c>
      <c r="C14" s="100">
        <v>4</v>
      </c>
      <c r="D14" s="26">
        <f>'M30.09.11'!D14+'WLL30.09.11'!D14+'WLL30.09.11'!L14</f>
        <v>4086031</v>
      </c>
      <c r="E14" s="8"/>
      <c r="F14" s="8">
        <f t="shared" si="2"/>
        <v>4086031</v>
      </c>
      <c r="G14" s="10">
        <f>'M30.09.11'!G14</f>
        <v>6786155</v>
      </c>
      <c r="H14" s="8">
        <f>'M30.09.11'!S14+'WLL30.09.11'!M14</f>
        <v>8225226</v>
      </c>
      <c r="I14" s="8">
        <f>'M30.09.11'!I14</f>
        <v>15330567</v>
      </c>
      <c r="J14" s="8">
        <f>'WLL30.09.11'!N14</f>
        <v>4018390</v>
      </c>
      <c r="K14" s="8">
        <f>'M30.09.11'!N14</f>
        <v>7473029</v>
      </c>
      <c r="L14" s="9">
        <f>'M30.09.11'!K14</f>
        <v>640249</v>
      </c>
      <c r="M14" s="8">
        <f>'M30.09.11'!V14</f>
        <v>2189373</v>
      </c>
      <c r="N14" s="40">
        <f>'M30.09.11'!W14</f>
        <v>1266412</v>
      </c>
      <c r="O14" s="8">
        <f>'WLL30.09.11'!P14</f>
        <v>75378</v>
      </c>
      <c r="P14" s="8">
        <f>'M30.09.11'!X14</f>
        <v>0</v>
      </c>
      <c r="Q14" s="8">
        <f>'M30.09.11'!Y14</f>
        <v>26640</v>
      </c>
      <c r="R14" s="8">
        <f>'WLL30.09.11'!O14</f>
        <v>0</v>
      </c>
      <c r="S14" s="40">
        <f>'M30.09.11'!Z14</f>
        <v>9</v>
      </c>
      <c r="T14" s="40">
        <f t="shared" si="1"/>
        <v>46031428</v>
      </c>
      <c r="U14" s="41">
        <f t="shared" si="0"/>
        <v>50117459</v>
      </c>
      <c r="V14" s="172">
        <f t="shared" si="3"/>
        <v>8.152909348416886</v>
      </c>
      <c r="Y14" s="2">
        <v>18.210636334802775</v>
      </c>
    </row>
    <row r="15" spans="1:25" ht="15">
      <c r="A15" s="5">
        <v>7</v>
      </c>
      <c r="B15" s="6" t="s">
        <v>27</v>
      </c>
      <c r="C15" s="100">
        <v>2</v>
      </c>
      <c r="D15" s="26">
        <f>'M30.09.11'!D15+'WLL30.09.11'!D15+'WLL30.09.11'!L15</f>
        <v>2997069</v>
      </c>
      <c r="E15" s="8"/>
      <c r="F15" s="8">
        <f t="shared" si="2"/>
        <v>2997069</v>
      </c>
      <c r="G15" s="10">
        <f>'M30.09.11'!G15</f>
        <v>2252561</v>
      </c>
      <c r="H15" s="8">
        <f>'M30.09.11'!S15+'WLL30.09.11'!M15</f>
        <v>4258066</v>
      </c>
      <c r="I15" s="8">
        <f>'M30.09.11'!I15</f>
        <v>4244337</v>
      </c>
      <c r="J15" s="8">
        <f>'WLL30.09.11'!N15</f>
        <v>3059412</v>
      </c>
      <c r="K15" s="8">
        <f>'M30.09.11'!N15</f>
        <v>3552946</v>
      </c>
      <c r="L15" s="9">
        <f>'M30.09.11'!K15</f>
        <v>535578</v>
      </c>
      <c r="M15" s="8">
        <f>'M30.09.11'!V15</f>
        <v>0</v>
      </c>
      <c r="N15" s="40">
        <f>'M30.09.11'!W15</f>
        <v>778687</v>
      </c>
      <c r="O15" s="8">
        <f>'WLL30.09.11'!P15</f>
        <v>196917</v>
      </c>
      <c r="P15" s="8">
        <f>'M30.09.11'!X15</f>
        <v>0</v>
      </c>
      <c r="Q15" s="8">
        <f>'M30.09.11'!Y15</f>
        <v>11065</v>
      </c>
      <c r="R15" s="8">
        <f>'WLL30.09.11'!O15</f>
        <v>0</v>
      </c>
      <c r="S15" s="40">
        <f>'M30.09.11'!Z15</f>
        <v>90</v>
      </c>
      <c r="T15" s="40">
        <f t="shared" si="1"/>
        <v>18889659</v>
      </c>
      <c r="U15" s="41">
        <f t="shared" si="0"/>
        <v>21886728</v>
      </c>
      <c r="V15" s="172">
        <f t="shared" si="3"/>
        <v>13.693545238922876</v>
      </c>
      <c r="W15" s="24"/>
      <c r="X15" s="24"/>
      <c r="Y15" s="2">
        <v>25.596780822618488</v>
      </c>
    </row>
    <row r="16" spans="1:25" ht="15">
      <c r="A16" s="5">
        <v>8</v>
      </c>
      <c r="B16" s="6" t="s">
        <v>97</v>
      </c>
      <c r="C16" s="100">
        <v>2</v>
      </c>
      <c r="D16" s="26">
        <f>'M30.09.11'!D16+'WLL30.09.11'!D16+'WLL30.09.11'!L16</f>
        <v>1722795</v>
      </c>
      <c r="E16" s="8"/>
      <c r="F16" s="8">
        <f t="shared" si="2"/>
        <v>1722795</v>
      </c>
      <c r="G16" s="10">
        <f>'M30.09.11'!G16</f>
        <v>1742796</v>
      </c>
      <c r="H16" s="8">
        <f>'M30.09.11'!S16+'WLL30.09.11'!M16</f>
        <v>1840183</v>
      </c>
      <c r="I16" s="8">
        <f>'M30.09.11'!I16</f>
        <v>392233</v>
      </c>
      <c r="J16" s="8">
        <f>'WLL30.09.11'!N16</f>
        <v>416668</v>
      </c>
      <c r="K16" s="8">
        <f>'M30.09.11'!N16</f>
        <v>403346</v>
      </c>
      <c r="L16" s="9">
        <f>'M30.09.11'!K16</f>
        <v>676110</v>
      </c>
      <c r="M16" s="8">
        <f>'M30.09.11'!V16</f>
        <v>0</v>
      </c>
      <c r="N16" s="40">
        <f>'M30.09.11'!W16</f>
        <v>87139</v>
      </c>
      <c r="O16" s="8">
        <f>'WLL30.09.11'!P16</f>
        <v>23</v>
      </c>
      <c r="P16" s="8">
        <f>'M30.09.11'!X16</f>
        <v>441927</v>
      </c>
      <c r="Q16" s="8">
        <f>'M30.09.11'!Y16</f>
        <v>0</v>
      </c>
      <c r="R16" s="8">
        <f>'WLL30.09.11'!O16</f>
        <v>0</v>
      </c>
      <c r="S16" s="40">
        <f>'M30.09.11'!Z16</f>
        <v>0</v>
      </c>
      <c r="T16" s="40">
        <f t="shared" si="1"/>
        <v>6000425</v>
      </c>
      <c r="U16" s="41">
        <f t="shared" si="0"/>
        <v>7723220</v>
      </c>
      <c r="V16" s="172">
        <f t="shared" si="3"/>
        <v>22.306693322215345</v>
      </c>
      <c r="W16" s="24"/>
      <c r="Y16" s="2">
        <v>17.56694320474712</v>
      </c>
    </row>
    <row r="17" spans="1:25" ht="15">
      <c r="A17" s="5">
        <v>9</v>
      </c>
      <c r="B17" s="6" t="s">
        <v>98</v>
      </c>
      <c r="C17" s="100">
        <v>3</v>
      </c>
      <c r="D17" s="26">
        <f>'M30.09.11'!D17+'WLL30.09.11'!D17+'WLL30.09.11'!L17</f>
        <v>949999</v>
      </c>
      <c r="E17" s="8"/>
      <c r="F17" s="8">
        <f t="shared" si="2"/>
        <v>949999</v>
      </c>
      <c r="G17" s="10">
        <f>'M30.09.11'!G17</f>
        <v>1949520</v>
      </c>
      <c r="H17" s="8">
        <f>'M30.09.11'!S17+'WLL30.09.11'!M17</f>
        <v>531807</v>
      </c>
      <c r="I17" s="8">
        <f>'M30.09.11'!I17</f>
        <v>607948</v>
      </c>
      <c r="J17" s="8">
        <f>'WLL30.09.11'!N17</f>
        <v>118794</v>
      </c>
      <c r="K17" s="8">
        <f>'M30.09.11'!N17</f>
        <v>154241</v>
      </c>
      <c r="L17" s="9">
        <f>'M30.09.11'!K17</f>
        <v>1496257</v>
      </c>
      <c r="M17" s="8">
        <f>'M30.09.11'!V17</f>
        <v>0</v>
      </c>
      <c r="N17" s="40">
        <f>'M30.09.11'!W17</f>
        <v>0</v>
      </c>
      <c r="O17" s="8">
        <f>'WLL30.09.11'!P17</f>
        <v>15</v>
      </c>
      <c r="P17" s="8">
        <f>'M30.09.11'!X17</f>
        <v>0</v>
      </c>
      <c r="Q17" s="8">
        <f>'M30.09.11'!Y17</f>
        <v>0</v>
      </c>
      <c r="R17" s="8">
        <f>'WLL30.09.11'!O17</f>
        <v>0</v>
      </c>
      <c r="S17" s="40">
        <f>'M30.09.11'!Z17</f>
        <v>0</v>
      </c>
      <c r="T17" s="40">
        <f t="shared" si="1"/>
        <v>4858582</v>
      </c>
      <c r="U17" s="41">
        <f t="shared" si="0"/>
        <v>5808581</v>
      </c>
      <c r="V17" s="172">
        <f t="shared" si="3"/>
        <v>16.355096020869812</v>
      </c>
      <c r="X17" s="24"/>
      <c r="Y17" s="2">
        <v>10.615533963378411</v>
      </c>
    </row>
    <row r="18" spans="1:25" ht="15">
      <c r="A18" s="5">
        <v>10</v>
      </c>
      <c r="B18" s="6" t="s">
        <v>30</v>
      </c>
      <c r="C18" s="100"/>
      <c r="D18" s="26">
        <f>'M30.09.11'!D18+'WLL30.09.11'!D18+'WLL30.09.11'!L18</f>
        <v>0</v>
      </c>
      <c r="E18" s="8"/>
      <c r="F18" s="8">
        <f t="shared" si="2"/>
        <v>0</v>
      </c>
      <c r="G18" s="10">
        <f>'M30.09.11'!G18</f>
        <v>0</v>
      </c>
      <c r="H18" s="8">
        <f>'M30.09.11'!S18+'WLL30.09.11'!M18</f>
        <v>0</v>
      </c>
      <c r="I18" s="8">
        <f>'M30.09.11'!I18</f>
        <v>0</v>
      </c>
      <c r="J18" s="8">
        <f>'WLL30.09.11'!N18</f>
        <v>0</v>
      </c>
      <c r="K18" s="8">
        <f>'M30.09.11'!N18</f>
        <v>0</v>
      </c>
      <c r="L18" s="9">
        <f>'M30.09.11'!K18</f>
        <v>0</v>
      </c>
      <c r="M18" s="8">
        <f>'M30.09.11'!V18</f>
        <v>0</v>
      </c>
      <c r="N18" s="40">
        <f>'M30.09.11'!W18</f>
        <v>0</v>
      </c>
      <c r="O18" s="8">
        <f>'WLL30.09.11'!P18</f>
        <v>0</v>
      </c>
      <c r="P18" s="8">
        <f>'M30.09.11'!X18</f>
        <v>0</v>
      </c>
      <c r="Q18" s="8">
        <f>'M30.09.11'!Y18</f>
        <v>0</v>
      </c>
      <c r="R18" s="8">
        <f>'WLL30.09.11'!O18</f>
        <v>0</v>
      </c>
      <c r="S18" s="40">
        <f>'M30.09.11'!Z18</f>
        <v>0</v>
      </c>
      <c r="T18" s="40">
        <f t="shared" si="1"/>
        <v>0</v>
      </c>
      <c r="U18" s="41">
        <f t="shared" si="0"/>
        <v>0</v>
      </c>
      <c r="V18" s="172"/>
      <c r="Y18" s="2">
        <v>17.20293779955842</v>
      </c>
    </row>
    <row r="19" spans="1:25" ht="15">
      <c r="A19" s="5">
        <v>11</v>
      </c>
      <c r="B19" s="6" t="s">
        <v>31</v>
      </c>
      <c r="C19" s="100">
        <v>3</v>
      </c>
      <c r="D19" s="26">
        <f>'M30.09.11'!D19+'WLL30.09.11'!D19+'WLL30.09.11'!L19</f>
        <v>6299738</v>
      </c>
      <c r="E19" s="8"/>
      <c r="F19" s="8">
        <f t="shared" si="2"/>
        <v>6299738</v>
      </c>
      <c r="G19" s="10">
        <f>'M30.09.11'!G19</f>
        <v>15134765</v>
      </c>
      <c r="H19" s="8">
        <f>'M30.09.11'!S19+'WLL30.09.11'!M19</f>
        <v>7815146</v>
      </c>
      <c r="I19" s="8">
        <f>'M30.09.11'!I19</f>
        <v>6752649</v>
      </c>
      <c r="J19" s="8">
        <f>'WLL30.09.11'!N19</f>
        <v>7024800</v>
      </c>
      <c r="K19" s="8">
        <f>'M30.09.11'!N19</f>
        <v>4610753</v>
      </c>
      <c r="L19" s="9">
        <f>'M30.09.11'!K19</f>
        <v>1656806</v>
      </c>
      <c r="M19" s="8">
        <f>'M30.09.11'!V19</f>
        <v>1275396</v>
      </c>
      <c r="N19" s="40">
        <f>'M30.09.11'!W19</f>
        <v>12016</v>
      </c>
      <c r="O19" s="8">
        <f>'WLL30.09.11'!P19</f>
        <v>1746711</v>
      </c>
      <c r="P19" s="8">
        <f>'M30.09.11'!X19</f>
        <v>0</v>
      </c>
      <c r="Q19" s="8">
        <f>'M30.09.11'!Y19</f>
        <v>22662</v>
      </c>
      <c r="R19" s="8">
        <f>'WLL30.09.11'!O19</f>
        <v>0</v>
      </c>
      <c r="S19" s="40">
        <f>'M30.09.11'!Z19</f>
        <v>216</v>
      </c>
      <c r="T19" s="40">
        <f t="shared" si="1"/>
        <v>46051920</v>
      </c>
      <c r="U19" s="41">
        <f t="shared" si="0"/>
        <v>52351658</v>
      </c>
      <c r="V19" s="172">
        <f t="shared" si="3"/>
        <v>12.033502358225217</v>
      </c>
      <c r="X19" s="24"/>
      <c r="Y19" s="2">
        <v>13.102763575654794</v>
      </c>
    </row>
    <row r="20" spans="1:25" ht="15">
      <c r="A20" s="5">
        <v>12</v>
      </c>
      <c r="B20" s="6" t="s">
        <v>32</v>
      </c>
      <c r="C20" s="100">
        <v>3</v>
      </c>
      <c r="D20" s="26">
        <f>'M30.09.11'!D20+'WLL30.09.11'!D20+'WLL30.09.11'!L20</f>
        <v>6460481</v>
      </c>
      <c r="E20" s="8"/>
      <c r="F20" s="8">
        <f t="shared" si="2"/>
        <v>6460481</v>
      </c>
      <c r="G20" s="10">
        <f>'M30.09.11'!G20</f>
        <v>3489607</v>
      </c>
      <c r="H20" s="8">
        <f>'M30.09.11'!S20+'WLL30.09.11'!M20</f>
        <v>4180672</v>
      </c>
      <c r="I20" s="8">
        <f>'M30.09.11'!I20</f>
        <v>5663785</v>
      </c>
      <c r="J20" s="8">
        <f>'WLL30.09.11'!N20</f>
        <v>2352835</v>
      </c>
      <c r="K20" s="8">
        <f>'M30.09.11'!N20</f>
        <v>7292186</v>
      </c>
      <c r="L20" s="9">
        <f>'M30.09.11'!K20</f>
        <v>2470924</v>
      </c>
      <c r="M20" s="8">
        <f>'M30.09.11'!V20</f>
        <v>720681</v>
      </c>
      <c r="N20" s="40">
        <f>'M30.09.11'!W20</f>
        <v>315352</v>
      </c>
      <c r="O20" s="8">
        <f>'WLL30.09.11'!P20</f>
        <v>568810</v>
      </c>
      <c r="P20" s="8">
        <f>'M30.09.11'!X20</f>
        <v>0</v>
      </c>
      <c r="Q20" s="8">
        <f>'M30.09.11'!Y20</f>
        <v>10213</v>
      </c>
      <c r="R20" s="8">
        <f>'WLL30.09.11'!O20</f>
        <v>0</v>
      </c>
      <c r="S20" s="40">
        <f>'M30.09.11'!Z20</f>
        <v>0</v>
      </c>
      <c r="T20" s="40">
        <f t="shared" si="1"/>
        <v>27065065</v>
      </c>
      <c r="U20" s="41">
        <f t="shared" si="0"/>
        <v>33525546</v>
      </c>
      <c r="V20" s="172">
        <f t="shared" si="3"/>
        <v>19.270322994888733</v>
      </c>
      <c r="Y20" s="2">
        <v>11.476392817874025</v>
      </c>
    </row>
    <row r="21" spans="1:25" ht="15">
      <c r="A21" s="5">
        <v>13</v>
      </c>
      <c r="B21" s="6" t="s">
        <v>99</v>
      </c>
      <c r="C21" s="100">
        <v>4</v>
      </c>
      <c r="D21" s="26">
        <f>'M30.09.11'!D21+'WLL30.09.11'!D21+'WLL30.09.11'!L21</f>
        <v>4814984</v>
      </c>
      <c r="E21" s="8"/>
      <c r="F21" s="8">
        <f t="shared" si="2"/>
        <v>4814984</v>
      </c>
      <c r="G21" s="10">
        <f>'M30.09.11'!G21</f>
        <v>9578239</v>
      </c>
      <c r="H21" s="8">
        <f>'M30.09.11'!S21+'WLL30.09.11'!M21</f>
        <v>12006859</v>
      </c>
      <c r="I21" s="8">
        <f>'M30.09.11'!I21</f>
        <v>3417602</v>
      </c>
      <c r="J21" s="8">
        <f>'WLL30.09.11'!N21</f>
        <v>4712441</v>
      </c>
      <c r="K21" s="8">
        <f>'M30.09.11'!N21</f>
        <v>12361239</v>
      </c>
      <c r="L21" s="9">
        <f>'M30.09.11'!K21</f>
        <v>750829</v>
      </c>
      <c r="M21" s="8">
        <f>'M30.09.11'!V21</f>
        <v>150</v>
      </c>
      <c r="N21" s="40">
        <f>'M30.09.11'!W21</f>
        <v>1209489</v>
      </c>
      <c r="O21" s="8">
        <f>'WLL30.09.11'!P21</f>
        <v>278</v>
      </c>
      <c r="P21" s="8">
        <f>'M30.09.11'!X21</f>
        <v>0</v>
      </c>
      <c r="Q21" s="8">
        <f>'M30.09.11'!Y21</f>
        <v>61424</v>
      </c>
      <c r="R21" s="8">
        <f>'WLL30.09.11'!O21</f>
        <v>0</v>
      </c>
      <c r="S21" s="40">
        <f>'M30.09.11'!Z21</f>
        <v>127</v>
      </c>
      <c r="T21" s="40">
        <f t="shared" si="1"/>
        <v>44098677</v>
      </c>
      <c r="U21" s="41">
        <f t="shared" si="0"/>
        <v>48913661</v>
      </c>
      <c r="V21" s="172">
        <f t="shared" si="3"/>
        <v>9.84384301146463</v>
      </c>
      <c r="Y21" s="2">
        <v>20.199704323097638</v>
      </c>
    </row>
    <row r="22" spans="1:25" ht="15">
      <c r="A22" s="5">
        <v>14</v>
      </c>
      <c r="B22" s="6" t="s">
        <v>34</v>
      </c>
      <c r="C22" s="100">
        <v>4</v>
      </c>
      <c r="D22" s="26">
        <f>'M30.09.11'!D22+'WLL30.09.11'!D22+'WLL30.09.11'!L22</f>
        <v>6249744</v>
      </c>
      <c r="E22" s="8"/>
      <c r="F22" s="8">
        <f t="shared" si="2"/>
        <v>6249744</v>
      </c>
      <c r="G22" s="10">
        <f>'M30.09.11'!G22</f>
        <v>9059413</v>
      </c>
      <c r="H22" s="8">
        <f>'M30.09.11'!S22+'WLL30.09.11'!M22</f>
        <v>10300503</v>
      </c>
      <c r="I22" s="8">
        <f>'M30.09.11'!I22</f>
        <v>12159506</v>
      </c>
      <c r="J22" s="8">
        <f>'WLL30.09.11'!N22</f>
        <v>10663346</v>
      </c>
      <c r="K22" s="8">
        <f>'M30.09.11'!N22</f>
        <v>13975703</v>
      </c>
      <c r="L22" s="9">
        <f>'M30.09.11'!K22</f>
        <v>1140080</v>
      </c>
      <c r="M22" s="8">
        <f>'M30.09.11'!V22</f>
        <v>2626482</v>
      </c>
      <c r="N22" s="40">
        <f>'M30.09.11'!W22</f>
        <v>13796</v>
      </c>
      <c r="O22" s="8">
        <f>'WLL30.09.11'!P22</f>
        <v>599103</v>
      </c>
      <c r="P22" s="8">
        <f>'M30.09.11'!X22</f>
        <v>0</v>
      </c>
      <c r="Q22" s="8">
        <f>'M30.09.11'!Y22</f>
        <v>28951</v>
      </c>
      <c r="R22" s="8">
        <f>'WLL30.09.11'!O22</f>
        <v>0</v>
      </c>
      <c r="S22" s="40">
        <f>'M30.09.11'!Z22</f>
        <v>104</v>
      </c>
      <c r="T22" s="40">
        <f t="shared" si="1"/>
        <v>60566987</v>
      </c>
      <c r="U22" s="41">
        <f t="shared" si="0"/>
        <v>66816731</v>
      </c>
      <c r="V22" s="172">
        <f t="shared" si="3"/>
        <v>9.353561460527004</v>
      </c>
      <c r="Y22" s="2">
        <v>16.415438804006907</v>
      </c>
    </row>
    <row r="23" spans="1:25" ht="15">
      <c r="A23" s="5">
        <v>15</v>
      </c>
      <c r="B23" s="6" t="s">
        <v>35</v>
      </c>
      <c r="C23" s="100">
        <v>3</v>
      </c>
      <c r="D23" s="26">
        <f>'M30.09.11'!D23+'WLL30.09.11'!D23+'WLL30.09.11'!L23</f>
        <v>1599222</v>
      </c>
      <c r="E23" s="8"/>
      <c r="F23" s="8">
        <f t="shared" si="2"/>
        <v>1599222</v>
      </c>
      <c r="G23" s="10">
        <f>'M30.09.11'!G23</f>
        <v>2152503</v>
      </c>
      <c r="H23" s="8">
        <f>'M30.09.11'!S23+'WLL30.09.11'!M23</f>
        <v>799872</v>
      </c>
      <c r="I23" s="8">
        <f>'M30.09.11'!I23</f>
        <v>879899</v>
      </c>
      <c r="J23" s="8">
        <f>'WLL30.09.11'!N23</f>
        <v>77126</v>
      </c>
      <c r="K23" s="8">
        <f>'M30.09.11'!N23</f>
        <v>214131</v>
      </c>
      <c r="L23" s="9">
        <f>'M30.09.11'!K23</f>
        <v>2344899</v>
      </c>
      <c r="M23" s="8">
        <f>'M30.09.11'!V23</f>
        <v>0</v>
      </c>
      <c r="N23" s="40">
        <f>'M30.09.11'!W23</f>
        <v>0</v>
      </c>
      <c r="O23" s="8">
        <f>'WLL30.09.11'!P23</f>
        <v>24</v>
      </c>
      <c r="P23" s="8">
        <f>'M30.09.11'!X23</f>
        <v>43079</v>
      </c>
      <c r="Q23" s="8">
        <f>'M30.09.11'!Y23</f>
        <v>0</v>
      </c>
      <c r="R23" s="8">
        <f>'WLL30.09.11'!O23</f>
        <v>0</v>
      </c>
      <c r="S23" s="40">
        <f>'M30.09.11'!Z23</f>
        <v>29</v>
      </c>
      <c r="T23" s="40">
        <f t="shared" si="1"/>
        <v>6511562</v>
      </c>
      <c r="U23" s="41">
        <f t="shared" si="0"/>
        <v>8110784</v>
      </c>
      <c r="V23" s="172">
        <f t="shared" si="3"/>
        <v>19.717230788047125</v>
      </c>
      <c r="Y23" s="2">
        <v>18.233066796837388</v>
      </c>
    </row>
    <row r="24" spans="1:25" ht="15">
      <c r="A24" s="5">
        <v>16</v>
      </c>
      <c r="B24" s="6" t="s">
        <v>36</v>
      </c>
      <c r="C24" s="100"/>
      <c r="D24" s="26">
        <f>'M30.09.11'!D24+'WLL30.09.11'!D24+'WLL30.09.11'!L24</f>
        <v>0</v>
      </c>
      <c r="E24" s="8"/>
      <c r="F24" s="8">
        <f>D24+E24</f>
        <v>0</v>
      </c>
      <c r="G24" s="10">
        <f>'M30.09.11'!G24</f>
        <v>0</v>
      </c>
      <c r="H24" s="8">
        <f>'M30.09.11'!S24+'WLL30.09.11'!M24</f>
        <v>0</v>
      </c>
      <c r="I24" s="8">
        <f>'M30.09.11'!I24</f>
        <v>0</v>
      </c>
      <c r="J24" s="8">
        <f>'WLL30.09.11'!N24</f>
        <v>0</v>
      </c>
      <c r="K24" s="8">
        <f>'M30.09.11'!N24</f>
        <v>0</v>
      </c>
      <c r="L24" s="9">
        <f>'M30.09.11'!K24</f>
        <v>0</v>
      </c>
      <c r="M24" s="8">
        <f>'M30.09.11'!V24</f>
        <v>0</v>
      </c>
      <c r="N24" s="40">
        <f>'M30.09.11'!W24</f>
        <v>0</v>
      </c>
      <c r="O24" s="8">
        <f>'WLL30.09.11'!P24</f>
        <v>0</v>
      </c>
      <c r="P24" s="8">
        <f>'M30.09.11'!X24</f>
        <v>0</v>
      </c>
      <c r="Q24" s="8">
        <f>'M30.09.11'!Y24</f>
        <v>0</v>
      </c>
      <c r="R24" s="8">
        <f>'WLL30.09.11'!O24</f>
        <v>0</v>
      </c>
      <c r="S24" s="40">
        <f>'M30.09.11'!Z24</f>
        <v>0</v>
      </c>
      <c r="T24" s="40">
        <f t="shared" si="1"/>
        <v>0</v>
      </c>
      <c r="U24" s="41">
        <f t="shared" si="0"/>
        <v>0</v>
      </c>
      <c r="V24" s="172"/>
      <c r="Y24" s="2">
        <v>13.323404116715686</v>
      </c>
    </row>
    <row r="25" spans="1:25" ht="15">
      <c r="A25" s="5">
        <v>17</v>
      </c>
      <c r="B25" s="6" t="s">
        <v>37</v>
      </c>
      <c r="C25" s="100">
        <v>2</v>
      </c>
      <c r="D25" s="26">
        <f>'M30.09.11'!D25+'WLL30.09.11'!D25+'WLL30.09.11'!L25</f>
        <v>4061790</v>
      </c>
      <c r="E25" s="8"/>
      <c r="F25" s="8">
        <f t="shared" si="2"/>
        <v>4061790</v>
      </c>
      <c r="G25" s="10">
        <f>'M30.09.11'!G25</f>
        <v>5705644</v>
      </c>
      <c r="H25" s="8">
        <f>'M30.09.11'!S25+'WLL30.09.11'!M25</f>
        <v>4573287</v>
      </c>
      <c r="I25" s="8">
        <f>'M30.09.11'!I25</f>
        <v>2399585</v>
      </c>
      <c r="J25" s="8">
        <f>'WLL30.09.11'!N25</f>
        <v>2451455</v>
      </c>
      <c r="K25" s="8">
        <f>'M30.09.11'!N25</f>
        <v>669135</v>
      </c>
      <c r="L25" s="9">
        <f>'M30.09.11'!K25</f>
        <v>2636381</v>
      </c>
      <c r="M25" s="8">
        <f>'M30.09.11'!V25</f>
        <v>1277692</v>
      </c>
      <c r="N25" s="40">
        <f>'M30.09.11'!W25</f>
        <v>10548</v>
      </c>
      <c r="O25" s="8">
        <f>'WLL30.09.11'!P25</f>
        <v>144</v>
      </c>
      <c r="P25" s="8">
        <f>'M30.09.11'!X25</f>
        <v>943502</v>
      </c>
      <c r="Q25" s="8">
        <f>'M30.09.11'!Y25</f>
        <v>0</v>
      </c>
      <c r="R25" s="8">
        <f>'WLL30.09.11'!O25</f>
        <v>0</v>
      </c>
      <c r="S25" s="40">
        <f>'M30.09.11'!Z25</f>
        <v>722</v>
      </c>
      <c r="T25" s="40">
        <f t="shared" si="1"/>
        <v>20668095</v>
      </c>
      <c r="U25" s="41">
        <f t="shared" si="0"/>
        <v>24729885</v>
      </c>
      <c r="V25" s="172">
        <f t="shared" si="3"/>
        <v>16.42462146508162</v>
      </c>
      <c r="Y25" s="2">
        <v>11.157139831728973</v>
      </c>
    </row>
    <row r="26" spans="1:25" ht="15">
      <c r="A26" s="5">
        <v>18</v>
      </c>
      <c r="B26" s="6" t="s">
        <v>38</v>
      </c>
      <c r="C26" s="100">
        <v>2</v>
      </c>
      <c r="D26" s="26">
        <f>'M30.09.11'!D26+'WLL30.09.11'!D26+'WLL30.09.11'!L26</f>
        <v>4691200</v>
      </c>
      <c r="E26" s="8"/>
      <c r="F26" s="8">
        <f t="shared" si="2"/>
        <v>4691200</v>
      </c>
      <c r="G26" s="10">
        <f>'M30.09.11'!G26</f>
        <v>6833634</v>
      </c>
      <c r="H26" s="8">
        <f>'M30.09.11'!S26+'WLL30.09.11'!M26</f>
        <v>4820558</v>
      </c>
      <c r="I26" s="8">
        <f>'M30.09.11'!I26</f>
        <v>4309584</v>
      </c>
      <c r="J26" s="8">
        <f>'WLL30.09.11'!N26</f>
        <v>3559435</v>
      </c>
      <c r="K26" s="8">
        <f>'M30.09.11'!N26</f>
        <v>4898022</v>
      </c>
      <c r="L26" s="9">
        <f>'M30.09.11'!K26</f>
        <v>766707</v>
      </c>
      <c r="M26" s="8">
        <f>'M30.09.11'!V26</f>
        <v>230</v>
      </c>
      <c r="N26" s="40">
        <f>'M30.09.11'!W26</f>
        <v>0</v>
      </c>
      <c r="O26" s="8">
        <f>'WLL30.09.11'!P26</f>
        <v>135</v>
      </c>
      <c r="P26" s="8">
        <f>'M30.09.11'!X26</f>
        <v>0</v>
      </c>
      <c r="Q26" s="8">
        <f>'M30.09.11'!Y26</f>
        <v>14283</v>
      </c>
      <c r="R26" s="8">
        <f>'WLL30.09.11'!O26</f>
        <v>1227357</v>
      </c>
      <c r="S26" s="40">
        <f>'M30.09.11'!Z26</f>
        <v>139</v>
      </c>
      <c r="T26" s="40">
        <f t="shared" si="1"/>
        <v>26430084</v>
      </c>
      <c r="U26" s="41">
        <f t="shared" si="0"/>
        <v>31121284</v>
      </c>
      <c r="V26" s="172">
        <f t="shared" si="3"/>
        <v>15.073928183682911</v>
      </c>
      <c r="W26" s="24"/>
      <c r="Y26" s="2">
        <v>18.621049879510213</v>
      </c>
    </row>
    <row r="27" spans="1:25" ht="15">
      <c r="A27" s="5">
        <v>19</v>
      </c>
      <c r="B27" s="6" t="s">
        <v>39</v>
      </c>
      <c r="C27" s="100">
        <v>3</v>
      </c>
      <c r="D27" s="26">
        <f>'M30.09.11'!D27+'WLL30.09.11'!D27+'WLL30.09.11'!L27</f>
        <v>5528502</v>
      </c>
      <c r="E27" s="8"/>
      <c r="F27" s="8">
        <f t="shared" si="2"/>
        <v>5528502</v>
      </c>
      <c r="G27" s="10">
        <f>'M30.09.11'!G27</f>
        <v>12903873</v>
      </c>
      <c r="H27" s="8">
        <f>'M30.09.11'!S27+'WLL30.09.11'!M27</f>
        <v>7600042</v>
      </c>
      <c r="I27" s="8">
        <f>'M30.09.11'!I27</f>
        <v>8930277</v>
      </c>
      <c r="J27" s="8">
        <f>'WLL30.09.11'!N27</f>
        <v>4239632</v>
      </c>
      <c r="K27" s="8">
        <f>'M30.09.11'!N27</f>
        <v>3205315</v>
      </c>
      <c r="L27" s="9">
        <f>'M30.09.11'!K27</f>
        <v>1051189</v>
      </c>
      <c r="M27" s="8">
        <f>'M30.09.11'!V27</f>
        <v>0</v>
      </c>
      <c r="N27" s="40">
        <f>'M30.09.11'!W27</f>
        <v>10329</v>
      </c>
      <c r="O27" s="8">
        <f>'WLL30.09.11'!P27</f>
        <v>2233161</v>
      </c>
      <c r="P27" s="8">
        <f>'M30.09.11'!X27</f>
        <v>0</v>
      </c>
      <c r="Q27" s="8">
        <f>'M30.09.11'!Y27</f>
        <v>28922</v>
      </c>
      <c r="R27" s="8">
        <f>'WLL30.09.11'!O27</f>
        <v>0</v>
      </c>
      <c r="S27" s="40">
        <f>'M30.09.11'!Z27</f>
        <v>293</v>
      </c>
      <c r="T27" s="40">
        <f t="shared" si="1"/>
        <v>40203033</v>
      </c>
      <c r="U27" s="41">
        <f t="shared" si="0"/>
        <v>45731535</v>
      </c>
      <c r="V27" s="172">
        <f t="shared" si="3"/>
        <v>12.089036591489876</v>
      </c>
      <c r="W27" s="24"/>
      <c r="Y27" s="2">
        <v>11.446058657568615</v>
      </c>
    </row>
    <row r="28" spans="1:25" ht="15">
      <c r="A28" s="5">
        <v>20</v>
      </c>
      <c r="B28" s="6" t="s">
        <v>40</v>
      </c>
      <c r="C28" s="100">
        <v>4</v>
      </c>
      <c r="D28" s="26">
        <f>'M30.09.11'!D28+'WLL30.09.11'!D28+'WLL30.09.11'!L28</f>
        <v>7588673</v>
      </c>
      <c r="E28" s="8"/>
      <c r="F28" s="8">
        <f t="shared" si="2"/>
        <v>7588673</v>
      </c>
      <c r="G28" s="10">
        <f>'M30.09.11'!G28</f>
        <v>9906373</v>
      </c>
      <c r="H28" s="8">
        <f>'M30.09.11'!S28+'WLL30.09.11'!M28</f>
        <v>7428237</v>
      </c>
      <c r="I28" s="8">
        <f>'M30.09.11'!I28</f>
        <v>9729434</v>
      </c>
      <c r="J28" s="8">
        <f>'WLL30.09.11'!N28</f>
        <v>3453755</v>
      </c>
      <c r="K28" s="8">
        <f>'M30.09.11'!N28</f>
        <v>1736664</v>
      </c>
      <c r="L28" s="9">
        <f>'M30.09.11'!K28</f>
        <v>16796212</v>
      </c>
      <c r="M28" s="8">
        <f>'M30.09.11'!V28</f>
        <v>1415965</v>
      </c>
      <c r="N28" s="40">
        <f>'M30.09.11'!W28</f>
        <v>1349190</v>
      </c>
      <c r="O28" s="8">
        <f>'WLL30.09.11'!P28</f>
        <v>1543277</v>
      </c>
      <c r="P28" s="8">
        <f>'M30.09.11'!X28</f>
        <v>0</v>
      </c>
      <c r="Q28" s="8">
        <f>'M30.09.11'!Y28</f>
        <v>26603</v>
      </c>
      <c r="R28" s="8">
        <f>'WLL30.09.11'!O28</f>
        <v>0</v>
      </c>
      <c r="S28" s="40">
        <f>'M30.09.11'!Z28</f>
        <v>0</v>
      </c>
      <c r="T28" s="40">
        <f t="shared" si="1"/>
        <v>53385710</v>
      </c>
      <c r="U28" s="41">
        <f t="shared" si="0"/>
        <v>60974383</v>
      </c>
      <c r="V28" s="172">
        <f t="shared" si="3"/>
        <v>12.445674112028325</v>
      </c>
      <c r="Y28" s="2">
        <v>9.456205902479791</v>
      </c>
    </row>
    <row r="29" spans="1:25" ht="15">
      <c r="A29" s="5">
        <v>21</v>
      </c>
      <c r="B29" s="6" t="s">
        <v>41</v>
      </c>
      <c r="C29" s="100"/>
      <c r="D29" s="26">
        <f>'M30.09.11'!D29+'WLL30.09.11'!D29+'WLL30.09.11'!L29</f>
        <v>0</v>
      </c>
      <c r="E29" s="8"/>
      <c r="F29" s="8">
        <f t="shared" si="2"/>
        <v>0</v>
      </c>
      <c r="G29" s="10">
        <f>'M30.09.11'!G29</f>
        <v>0</v>
      </c>
      <c r="H29" s="8">
        <f>'M30.09.11'!S29+'WLL30.09.11'!M29</f>
        <v>0</v>
      </c>
      <c r="I29" s="8">
        <f>'M30.09.11'!I29</f>
        <v>0</v>
      </c>
      <c r="J29" s="8">
        <f>'WLL30.09.11'!N29</f>
        <v>0</v>
      </c>
      <c r="K29" s="8">
        <f>'M30.09.11'!N29</f>
        <v>0</v>
      </c>
      <c r="L29" s="9">
        <f>'M30.09.11'!K29</f>
        <v>0</v>
      </c>
      <c r="M29" s="8">
        <f>'M30.09.11'!V29</f>
        <v>0</v>
      </c>
      <c r="N29" s="40">
        <f>'M30.09.11'!W29</f>
        <v>0</v>
      </c>
      <c r="O29" s="8">
        <f>'WLL30.09.11'!P29</f>
        <v>0</v>
      </c>
      <c r="P29" s="8">
        <f>'M30.09.11'!X29</f>
        <v>0</v>
      </c>
      <c r="Q29" s="8">
        <f>'M30.09.11'!Y29</f>
        <v>0</v>
      </c>
      <c r="R29" s="8">
        <f>'WLL30.09.11'!O29</f>
        <v>0</v>
      </c>
      <c r="S29" s="40">
        <f>'M30.09.11'!Z29</f>
        <v>0</v>
      </c>
      <c r="T29" s="40">
        <f t="shared" si="1"/>
        <v>0</v>
      </c>
      <c r="U29" s="41">
        <f t="shared" si="0"/>
        <v>0</v>
      </c>
      <c r="V29" s="172"/>
      <c r="Y29" s="2">
        <v>11.207944897028229</v>
      </c>
    </row>
    <row r="30" spans="1:25" ht="15">
      <c r="A30" s="5">
        <v>22</v>
      </c>
      <c r="B30" s="6" t="s">
        <v>100</v>
      </c>
      <c r="C30" s="100">
        <v>3</v>
      </c>
      <c r="D30" s="26">
        <f>'M30.09.11'!D30+'WLL30.09.11'!D30+'WLL30.09.11'!L30</f>
        <v>10216787</v>
      </c>
      <c r="E30" s="8"/>
      <c r="F30" s="8">
        <f t="shared" si="2"/>
        <v>10216787</v>
      </c>
      <c r="G30" s="10">
        <f>'M30.09.11'!G30</f>
        <v>13383415</v>
      </c>
      <c r="H30" s="8">
        <f>'M30.09.11'!S30+'WLL30.09.11'!M30</f>
        <v>12357883</v>
      </c>
      <c r="I30" s="8">
        <f>'M30.09.11'!I30</f>
        <v>14258211</v>
      </c>
      <c r="J30" s="8">
        <f>'WLL30.09.11'!N30</f>
        <v>4655365</v>
      </c>
      <c r="K30" s="8">
        <f>'M30.09.11'!N30</f>
        <v>6569496</v>
      </c>
      <c r="L30" s="9">
        <f>'M30.09.11'!K30</f>
        <v>2120118</v>
      </c>
      <c r="M30" s="8">
        <f>'M30.09.11'!V30</f>
        <v>4977930</v>
      </c>
      <c r="N30" s="40">
        <f>'M30.09.11'!W30</f>
        <v>19738</v>
      </c>
      <c r="O30" s="8">
        <f>'WLL30.09.11'!P30</f>
        <v>270681</v>
      </c>
      <c r="P30" s="8">
        <f>'M30.09.11'!X30</f>
        <v>0</v>
      </c>
      <c r="Q30" s="8">
        <f>'M30.09.11'!Y30</f>
        <v>41050</v>
      </c>
      <c r="R30" s="8">
        <f>'WLL30.09.11'!O30</f>
        <v>0</v>
      </c>
      <c r="S30" s="40">
        <f>'M30.09.11'!Z30</f>
        <v>0</v>
      </c>
      <c r="T30" s="40">
        <f t="shared" si="1"/>
        <v>58653887</v>
      </c>
      <c r="U30" s="41">
        <f t="shared" si="0"/>
        <v>68870674</v>
      </c>
      <c r="V30" s="172">
        <f t="shared" si="3"/>
        <v>14.834742288132682</v>
      </c>
      <c r="Y30" s="2">
        <v>11.264606079660437</v>
      </c>
    </row>
    <row r="31" spans="1:25" ht="15">
      <c r="A31" s="5">
        <v>23</v>
      </c>
      <c r="B31" s="6" t="s">
        <v>101</v>
      </c>
      <c r="C31" s="100">
        <v>4</v>
      </c>
      <c r="D31" s="26">
        <f>'M30.09.11'!D31+'WLL30.09.11'!D31+'WLL30.09.11'!L31</f>
        <v>4637247</v>
      </c>
      <c r="E31" s="8"/>
      <c r="F31" s="8">
        <f t="shared" si="2"/>
        <v>4637247</v>
      </c>
      <c r="G31" s="10">
        <f>'M30.09.11'!G31</f>
        <v>6575163</v>
      </c>
      <c r="H31" s="8">
        <f>'M30.09.11'!S31+'WLL30.09.11'!M31</f>
        <v>9780550</v>
      </c>
      <c r="I31" s="8">
        <f>'M30.09.11'!I31</f>
        <v>9277895</v>
      </c>
      <c r="J31" s="8">
        <f>'WLL30.09.11'!N31</f>
        <v>5237658</v>
      </c>
      <c r="K31" s="8">
        <f>'M30.09.11'!N31</f>
        <v>9568967</v>
      </c>
      <c r="L31" s="9">
        <f>'M30.09.11'!K31</f>
        <v>2015481</v>
      </c>
      <c r="M31" s="8">
        <f>'M30.09.11'!V31</f>
        <v>3705581</v>
      </c>
      <c r="N31" s="40">
        <f>'M30.09.11'!W31</f>
        <v>9470</v>
      </c>
      <c r="O31" s="8">
        <f>'WLL30.09.11'!P31</f>
        <v>263040</v>
      </c>
      <c r="P31" s="8">
        <f>'M30.09.11'!X31</f>
        <v>0</v>
      </c>
      <c r="Q31" s="8">
        <f>'M30.09.11'!Y31</f>
        <v>40525</v>
      </c>
      <c r="R31" s="8">
        <f>'WLL30.09.11'!O31</f>
        <v>0</v>
      </c>
      <c r="S31" s="40">
        <f>'M30.09.11'!Z31</f>
        <v>0</v>
      </c>
      <c r="T31" s="40">
        <f t="shared" si="1"/>
        <v>46474330</v>
      </c>
      <c r="U31" s="41">
        <f t="shared" si="0"/>
        <v>51111577</v>
      </c>
      <c r="V31" s="172">
        <f t="shared" si="3"/>
        <v>9.072791864747199</v>
      </c>
      <c r="Y31" s="8">
        <v>13.113051353560742</v>
      </c>
    </row>
    <row r="32" spans="1:25" ht="15">
      <c r="A32" s="5">
        <v>24</v>
      </c>
      <c r="B32" s="6" t="s">
        <v>44</v>
      </c>
      <c r="C32" s="100">
        <v>3</v>
      </c>
      <c r="D32" s="26">
        <f>'M30.09.11'!D32+'WLL30.09.11'!D32+'WLL30.09.11'!L32</f>
        <v>3463778</v>
      </c>
      <c r="E32" s="8"/>
      <c r="F32" s="8">
        <f t="shared" si="2"/>
        <v>3463778</v>
      </c>
      <c r="G32" s="10">
        <f>'M30.09.11'!G32</f>
        <v>8902960</v>
      </c>
      <c r="H32" s="8">
        <f>'M30.09.11'!S32+'WLL30.09.11'!M32</f>
        <v>7338441</v>
      </c>
      <c r="I32" s="8">
        <f>'M30.09.11'!I32</f>
        <v>11301041</v>
      </c>
      <c r="J32" s="8">
        <f>'WLL30.09.11'!N32</f>
        <v>3108046</v>
      </c>
      <c r="K32" s="8">
        <f>'M30.09.11'!N32</f>
        <v>1623403</v>
      </c>
      <c r="L32" s="9">
        <f>'M30.09.11'!K32</f>
        <v>3068223</v>
      </c>
      <c r="M32" s="8">
        <f>'M30.09.11'!V32</f>
        <v>2696791</v>
      </c>
      <c r="N32" s="40">
        <f>'M30.09.11'!W32</f>
        <v>19520</v>
      </c>
      <c r="O32" s="8">
        <f>'WLL30.09.11'!P32</f>
        <v>1513072</v>
      </c>
      <c r="P32" s="8">
        <f>'M30.09.11'!X32</f>
        <v>0</v>
      </c>
      <c r="Q32" s="8">
        <f>'M30.09.11'!Y32</f>
        <v>0</v>
      </c>
      <c r="R32" s="8">
        <f>'WLL30.09.11'!O32</f>
        <v>0</v>
      </c>
      <c r="S32" s="40">
        <f>'M30.09.11'!Z32</f>
        <v>0</v>
      </c>
      <c r="T32" s="40">
        <f t="shared" si="1"/>
        <v>39571497</v>
      </c>
      <c r="U32" s="41">
        <f t="shared" si="0"/>
        <v>43035275</v>
      </c>
      <c r="V32" s="172">
        <f t="shared" si="3"/>
        <v>8.048694936886077</v>
      </c>
      <c r="Y32" s="2">
        <v>0</v>
      </c>
    </row>
    <row r="33" spans="1:25" ht="15">
      <c r="A33" s="5">
        <v>25</v>
      </c>
      <c r="B33" s="6" t="s">
        <v>45</v>
      </c>
      <c r="C33" s="100">
        <v>3</v>
      </c>
      <c r="D33" s="26">
        <f>'M30.09.11'!D33+'WLL30.09.11'!D33+'WLL30.09.11'!L33</f>
        <v>2353269</v>
      </c>
      <c r="E33" s="8"/>
      <c r="F33" s="8">
        <f t="shared" si="2"/>
        <v>2353269</v>
      </c>
      <c r="G33" s="10">
        <f>'M30.09.11'!G33</f>
        <v>3745605</v>
      </c>
      <c r="H33" s="8">
        <f>'M30.09.11'!S33+'WLL30.09.11'!M33</f>
        <v>5431818</v>
      </c>
      <c r="I33" s="8">
        <f>'M30.09.11'!I33</f>
        <v>4440616</v>
      </c>
      <c r="J33" s="8">
        <f>'WLL30.09.11'!N33</f>
        <v>3229645</v>
      </c>
      <c r="K33" s="8">
        <f>'M30.09.11'!N33</f>
        <v>940631</v>
      </c>
      <c r="L33" s="9">
        <f>'M30.09.11'!K33</f>
        <v>1682576</v>
      </c>
      <c r="M33" s="8">
        <f>'M30.09.11'!V33</f>
        <v>1387354</v>
      </c>
      <c r="N33" s="40">
        <f>'M30.09.11'!W33</f>
        <v>10</v>
      </c>
      <c r="O33" s="8">
        <f>'WLL30.09.11'!P33</f>
        <v>704287</v>
      </c>
      <c r="P33" s="8">
        <f>'M30.09.11'!X33</f>
        <v>0</v>
      </c>
      <c r="Q33" s="8">
        <f>'M30.09.11'!Y33</f>
        <v>0</v>
      </c>
      <c r="R33" s="8">
        <f>'WLL30.09.11'!O33</f>
        <v>0</v>
      </c>
      <c r="S33" s="40">
        <f>'M30.09.11'!Z33</f>
        <v>1744</v>
      </c>
      <c r="T33" s="40">
        <f t="shared" si="1"/>
        <v>21564286</v>
      </c>
      <c r="U33" s="41">
        <f t="shared" si="0"/>
        <v>23917555</v>
      </c>
      <c r="V33" s="172">
        <f t="shared" si="3"/>
        <v>9.83908681301245</v>
      </c>
      <c r="Y33" s="24">
        <v>0</v>
      </c>
    </row>
    <row r="34" spans="1:25" ht="15">
      <c r="A34" s="5">
        <v>26</v>
      </c>
      <c r="B34" s="6" t="s">
        <v>46</v>
      </c>
      <c r="C34" s="100">
        <v>4</v>
      </c>
      <c r="D34" s="26">
        <f>'M30.09.11'!D34+'WLL30.09.11'!D34+'WLL30.09.11'!L34</f>
        <v>1578588</v>
      </c>
      <c r="E34" s="8"/>
      <c r="F34" s="8">
        <f t="shared" si="2"/>
        <v>1578588</v>
      </c>
      <c r="G34" s="10">
        <f>'M30.09.11'!G34</f>
        <v>3205523</v>
      </c>
      <c r="H34" s="8">
        <f>'M30.09.11'!S34+'WLL30.09.11'!M34</f>
        <v>1190103</v>
      </c>
      <c r="I34" s="8">
        <f>'M30.09.11'!I34</f>
        <v>2174498</v>
      </c>
      <c r="J34" s="8">
        <f>'WLL30.09.11'!N34</f>
        <v>1007293</v>
      </c>
      <c r="K34" s="8">
        <f>'M30.09.11'!N34</f>
        <v>0</v>
      </c>
      <c r="L34" s="9">
        <f>'M30.09.11'!K34</f>
        <v>4249221</v>
      </c>
      <c r="M34" s="8">
        <f>'M30.09.11'!V34</f>
        <v>0</v>
      </c>
      <c r="N34" s="40">
        <f>'M30.09.11'!W34</f>
        <v>0</v>
      </c>
      <c r="O34" s="8">
        <f>'WLL30.09.11'!P34</f>
        <v>0</v>
      </c>
      <c r="P34" s="8">
        <f>'M30.09.11'!X34</f>
        <v>0</v>
      </c>
      <c r="Q34" s="8">
        <f>'M30.09.11'!Y34</f>
        <v>0</v>
      </c>
      <c r="R34" s="8">
        <f>'WLL30.09.11'!O34</f>
        <v>0</v>
      </c>
      <c r="S34" s="40">
        <f>'M30.09.11'!Z34</f>
        <v>0</v>
      </c>
      <c r="T34" s="40">
        <f t="shared" si="1"/>
        <v>11826638</v>
      </c>
      <c r="U34" s="41">
        <f t="shared" si="0"/>
        <v>13405226</v>
      </c>
      <c r="V34" s="172">
        <f t="shared" si="3"/>
        <v>11.775914855892768</v>
      </c>
      <c r="Y34" s="2">
        <v>11.883842284044729</v>
      </c>
    </row>
    <row r="35" spans="1:22" ht="15.75">
      <c r="A35" s="5"/>
      <c r="B35" s="7" t="s">
        <v>47</v>
      </c>
      <c r="C35" s="53">
        <v>3</v>
      </c>
      <c r="D35" s="82">
        <f aca="true" t="shared" si="4" ref="D35:U35">SUM(D9:D34)</f>
        <v>95794542</v>
      </c>
      <c r="E35" s="8">
        <f t="shared" si="4"/>
        <v>0</v>
      </c>
      <c r="F35" s="8">
        <f t="shared" si="4"/>
        <v>95794542</v>
      </c>
      <c r="G35" s="99">
        <f t="shared" si="4"/>
        <v>160665017</v>
      </c>
      <c r="H35" s="99">
        <f>SUM(H9:H34)</f>
        <v>130817967</v>
      </c>
      <c r="I35" s="99">
        <f t="shared" si="4"/>
        <v>130797759</v>
      </c>
      <c r="J35" s="99">
        <f t="shared" si="4"/>
        <v>77170271</v>
      </c>
      <c r="K35" s="99">
        <f>SUM(K9:K34)</f>
        <v>93494483</v>
      </c>
      <c r="L35" s="99">
        <f t="shared" si="4"/>
        <v>56352203</v>
      </c>
      <c r="M35" s="99">
        <f aca="true" t="shared" si="5" ref="M35:R35">SUM(M9:M34)</f>
        <v>28450594</v>
      </c>
      <c r="N35" s="265">
        <f t="shared" si="5"/>
        <v>5132546</v>
      </c>
      <c r="O35" s="99">
        <f t="shared" si="5"/>
        <v>11558792</v>
      </c>
      <c r="P35" s="99">
        <f t="shared" si="5"/>
        <v>3496394</v>
      </c>
      <c r="Q35" s="99">
        <f t="shared" si="5"/>
        <v>375230</v>
      </c>
      <c r="R35" s="99">
        <f t="shared" si="5"/>
        <v>1227357</v>
      </c>
      <c r="S35" s="99">
        <f t="shared" si="4"/>
        <v>3755</v>
      </c>
      <c r="T35" s="8">
        <f t="shared" si="4"/>
        <v>699542368</v>
      </c>
      <c r="U35" s="8">
        <f t="shared" si="4"/>
        <v>795336910</v>
      </c>
      <c r="V35" s="172">
        <f t="shared" si="3"/>
        <v>12.044523622071054</v>
      </c>
    </row>
    <row r="36" spans="1:22" ht="15">
      <c r="A36" s="4">
        <v>27</v>
      </c>
      <c r="B36" s="3" t="s">
        <v>48</v>
      </c>
      <c r="C36" s="4"/>
      <c r="D36" s="82"/>
      <c r="E36" s="82">
        <f>'M30.09.11'!E36+'WLL30.09.11'!E36</f>
        <v>2730468</v>
      </c>
      <c r="F36" s="8">
        <f t="shared" si="2"/>
        <v>2730468</v>
      </c>
      <c r="G36" s="10">
        <f>'M30.09.11'!G36</f>
        <v>8440357</v>
      </c>
      <c r="H36" s="8">
        <f>'M30.09.11'!S36+'WLL30.09.11'!M36</f>
        <v>8317278</v>
      </c>
      <c r="I36" s="8">
        <f>'M30.09.11'!I36</f>
        <v>8161323</v>
      </c>
      <c r="J36" s="8">
        <f>'WLL30.09.11'!N36</f>
        <v>5430505</v>
      </c>
      <c r="K36" s="8">
        <f>'M30.09.11'!N36</f>
        <v>4274022</v>
      </c>
      <c r="L36" s="9">
        <f>'M30.09.11'!K36</f>
        <v>2303559</v>
      </c>
      <c r="M36" s="8">
        <f>'M30.09.11'!V36</f>
        <v>0</v>
      </c>
      <c r="N36" s="40">
        <f>'M30.09.11'!W36</f>
        <v>0</v>
      </c>
      <c r="O36" s="8">
        <f>'WLL30.09.11'!P36</f>
        <v>939112</v>
      </c>
      <c r="P36" s="8">
        <f>'M30.09.11'!X36</f>
        <v>0</v>
      </c>
      <c r="Q36" s="8">
        <f>'M30.09.11'!Y36</f>
        <v>725869</v>
      </c>
      <c r="R36" s="8">
        <f>'WLL30.09.11'!O36</f>
        <v>0</v>
      </c>
      <c r="S36" s="40">
        <f>'M30.09.11'!Z36</f>
        <v>0</v>
      </c>
      <c r="T36" s="40">
        <f t="shared" si="1"/>
        <v>38592025</v>
      </c>
      <c r="U36" s="41">
        <f>T36+F36</f>
        <v>41322493</v>
      </c>
      <c r="V36" s="172">
        <f t="shared" si="3"/>
        <v>0</v>
      </c>
    </row>
    <row r="37" spans="1:24" ht="15">
      <c r="A37" s="4">
        <v>28</v>
      </c>
      <c r="B37" s="3" t="s">
        <v>49</v>
      </c>
      <c r="C37" s="4"/>
      <c r="D37" s="82"/>
      <c r="E37" s="82">
        <f>'M30.09.11'!E37+'WLL30.09.11'!E37</f>
        <v>2862067</v>
      </c>
      <c r="F37" s="8">
        <f t="shared" si="2"/>
        <v>2862067</v>
      </c>
      <c r="G37" s="10">
        <f>'M30.09.11'!G37</f>
        <v>3677397</v>
      </c>
      <c r="H37" s="8">
        <f>'M30.09.11'!S37+'WLL30.09.11'!M37</f>
        <v>7951942</v>
      </c>
      <c r="I37" s="8">
        <f>'M30.09.11'!I37</f>
        <v>6033153</v>
      </c>
      <c r="J37" s="8">
        <f>'WLL30.09.11'!N37</f>
        <v>6172957</v>
      </c>
      <c r="K37" s="8">
        <f>'M30.09.11'!N37</f>
        <v>2411871</v>
      </c>
      <c r="L37" s="9">
        <f>'M30.09.11'!K37</f>
        <v>1139159</v>
      </c>
      <c r="M37" s="8">
        <f>'M30.09.11'!V37</f>
        <v>1203710</v>
      </c>
      <c r="N37" s="40">
        <f>'M30.09.11'!W37</f>
        <v>1136735</v>
      </c>
      <c r="O37" s="8">
        <f>'WLL30.09.11'!P37</f>
        <v>768595</v>
      </c>
      <c r="P37" s="8">
        <f>'M30.09.11'!X37</f>
        <v>0</v>
      </c>
      <c r="Q37" s="8">
        <f>'M30.09.11'!Y37</f>
        <v>414709</v>
      </c>
      <c r="R37" s="8">
        <f>'WLL30.09.11'!O37</f>
        <v>0</v>
      </c>
      <c r="S37" s="40">
        <f>'M30.09.11'!Z37</f>
        <v>3193124</v>
      </c>
      <c r="T37" s="40">
        <f t="shared" si="1"/>
        <v>34103352</v>
      </c>
      <c r="U37" s="41">
        <f>T37+F37</f>
        <v>36965419</v>
      </c>
      <c r="V37" s="172">
        <f t="shared" si="3"/>
        <v>0</v>
      </c>
      <c r="X37" s="24"/>
    </row>
    <row r="38" spans="1:22" ht="15">
      <c r="A38" s="4"/>
      <c r="B38" s="3" t="s">
        <v>50</v>
      </c>
      <c r="C38" s="4">
        <v>3</v>
      </c>
      <c r="D38" s="82">
        <f aca="true" t="shared" si="6" ref="D38:U38">SUM(D35:D37)</f>
        <v>95794542</v>
      </c>
      <c r="E38" s="82">
        <f t="shared" si="6"/>
        <v>5592535</v>
      </c>
      <c r="F38" s="8">
        <f t="shared" si="6"/>
        <v>101387077</v>
      </c>
      <c r="G38" s="82">
        <f t="shared" si="6"/>
        <v>172782771</v>
      </c>
      <c r="H38" s="82">
        <f>SUM(H35:H37)</f>
        <v>147087187</v>
      </c>
      <c r="I38" s="82">
        <f t="shared" si="6"/>
        <v>144992235</v>
      </c>
      <c r="J38" s="82">
        <f t="shared" si="6"/>
        <v>88773733</v>
      </c>
      <c r="K38" s="82">
        <f>SUM(K35:K37)</f>
        <v>100180376</v>
      </c>
      <c r="L38" s="82">
        <f t="shared" si="6"/>
        <v>59794921</v>
      </c>
      <c r="M38" s="82">
        <f aca="true" t="shared" si="7" ref="M38:R38">SUM(M35:M37)</f>
        <v>29654304</v>
      </c>
      <c r="N38" s="82">
        <f t="shared" si="7"/>
        <v>6269281</v>
      </c>
      <c r="O38" s="82">
        <f t="shared" si="7"/>
        <v>13266499</v>
      </c>
      <c r="P38" s="82">
        <f t="shared" si="7"/>
        <v>3496394</v>
      </c>
      <c r="Q38" s="82">
        <f t="shared" si="7"/>
        <v>1515808</v>
      </c>
      <c r="R38" s="82">
        <f t="shared" si="7"/>
        <v>1227357</v>
      </c>
      <c r="S38" s="82">
        <f t="shared" si="6"/>
        <v>3196879</v>
      </c>
      <c r="T38" s="8">
        <f t="shared" si="6"/>
        <v>772237745</v>
      </c>
      <c r="U38" s="8">
        <f t="shared" si="6"/>
        <v>873624822</v>
      </c>
      <c r="V38" s="172">
        <f t="shared" si="3"/>
        <v>10.96518088630957</v>
      </c>
    </row>
    <row r="39" spans="1:24" ht="14.25">
      <c r="A39" s="128" t="s">
        <v>51</v>
      </c>
      <c r="B39" s="129"/>
      <c r="C39" s="129"/>
      <c r="D39" s="170">
        <f>D38/$U$38*100</f>
        <v>10.96518088630957</v>
      </c>
      <c r="E39" s="170">
        <f aca="true" t="shared" si="8" ref="E39:J39">E38/$U$38*100</f>
        <v>0.640152941991385</v>
      </c>
      <c r="F39" s="170">
        <f t="shared" si="8"/>
        <v>11.605333828300955</v>
      </c>
      <c r="G39" s="170">
        <f t="shared" si="8"/>
        <v>19.77768564364349</v>
      </c>
      <c r="H39" s="170">
        <f t="shared" si="8"/>
        <v>16.83642489269839</v>
      </c>
      <c r="I39" s="170">
        <f t="shared" si="8"/>
        <v>16.596624929688637</v>
      </c>
      <c r="J39" s="170">
        <f t="shared" si="8"/>
        <v>10.161539686655102</v>
      </c>
      <c r="K39" s="170">
        <f aca="true" t="shared" si="9" ref="K39:T39">K38/$U$38*100</f>
        <v>11.467208059708724</v>
      </c>
      <c r="L39" s="170">
        <f t="shared" si="9"/>
        <v>6.844462233011049</v>
      </c>
      <c r="M39" s="170">
        <f t="shared" si="9"/>
        <v>3.394398058895813</v>
      </c>
      <c r="N39" s="170">
        <f t="shared" si="9"/>
        <v>0.7176170871207229</v>
      </c>
      <c r="O39" s="170">
        <f t="shared" si="9"/>
        <v>1.5185579285200301</v>
      </c>
      <c r="P39" s="170">
        <f t="shared" si="9"/>
        <v>0.4002168793688419</v>
      </c>
      <c r="Q39" s="170">
        <f t="shared" si="9"/>
        <v>0.17350789055304566</v>
      </c>
      <c r="R39" s="170">
        <f t="shared" si="9"/>
        <v>0.1404901702758624</v>
      </c>
      <c r="S39" s="170">
        <f t="shared" si="9"/>
        <v>0.36593271155933343</v>
      </c>
      <c r="T39" s="170">
        <f t="shared" si="9"/>
        <v>88.39466617169904</v>
      </c>
      <c r="U39" s="170">
        <f>U38/U38*100</f>
        <v>100</v>
      </c>
      <c r="V39" s="170"/>
      <c r="X39" s="24"/>
    </row>
    <row r="40" spans="1:22" ht="27.75" customHeight="1" hidden="1">
      <c r="A40" s="134"/>
      <c r="B40" s="139" t="s">
        <v>124</v>
      </c>
      <c r="C40" s="140"/>
      <c r="D40" s="135">
        <f>D35/U35</f>
        <v>0.12044523622071054</v>
      </c>
      <c r="E40" s="135">
        <f>E35/U35</f>
        <v>0</v>
      </c>
      <c r="F40" s="135">
        <f>F35/U35</f>
        <v>0.12044523622071054</v>
      </c>
      <c r="G40" s="135">
        <f>G35/U35</f>
        <v>0.2020087524920728</v>
      </c>
      <c r="H40" s="135"/>
      <c r="I40" s="135">
        <f>I35/U35</f>
        <v>0.16445578893100787</v>
      </c>
      <c r="J40" s="135"/>
      <c r="K40" s="135">
        <f>K35/U35</f>
        <v>0.11755330580596342</v>
      </c>
      <c r="L40" s="135">
        <f>L35/U35</f>
        <v>0.07085324758786814</v>
      </c>
      <c r="M40" s="135"/>
      <c r="N40" s="135"/>
      <c r="O40" s="135"/>
      <c r="P40" s="135"/>
      <c r="Q40" s="135"/>
      <c r="R40" s="135"/>
      <c r="S40" s="135">
        <f>S35/U35</f>
        <v>4.7212696315074825E-06</v>
      </c>
      <c r="T40" s="135">
        <f>T35/U35</f>
        <v>0.8795547637792894</v>
      </c>
      <c r="U40" s="135">
        <f>U35/U35</f>
        <v>1</v>
      </c>
      <c r="V40" s="177"/>
    </row>
    <row r="41" spans="1:22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71"/>
    </row>
    <row r="42" spans="1:22" ht="14.25">
      <c r="A42" s="128" t="str">
        <f>'T30.09.11'!A40</f>
        <v>Conn. As on 31.08.2011</v>
      </c>
      <c r="B42" s="129"/>
      <c r="C42" s="142">
        <v>3</v>
      </c>
      <c r="D42" s="8">
        <v>95411079</v>
      </c>
      <c r="E42" s="8">
        <v>5564218</v>
      </c>
      <c r="F42" s="8">
        <v>100975297</v>
      </c>
      <c r="G42" s="8">
        <v>171846824</v>
      </c>
      <c r="H42" s="8">
        <v>146066926</v>
      </c>
      <c r="I42" s="8">
        <v>144144031</v>
      </c>
      <c r="J42" s="8">
        <v>88555271</v>
      </c>
      <c r="K42" s="8">
        <v>98441714</v>
      </c>
      <c r="L42" s="8">
        <v>59191661</v>
      </c>
      <c r="M42" s="8">
        <v>27738154</v>
      </c>
      <c r="N42" s="8">
        <v>6382493</v>
      </c>
      <c r="O42" s="8">
        <v>12835938</v>
      </c>
      <c r="P42" s="8">
        <v>3433988</v>
      </c>
      <c r="Q42" s="8">
        <v>1477495</v>
      </c>
      <c r="R42" s="8">
        <v>1448919</v>
      </c>
      <c r="S42" s="8">
        <v>3181967</v>
      </c>
      <c r="T42" s="8">
        <v>764745381</v>
      </c>
      <c r="U42" s="8">
        <v>865720678</v>
      </c>
      <c r="V42" s="176">
        <f>(D42)/U42*100</f>
        <v>11.021000355498035</v>
      </c>
    </row>
    <row r="43" spans="1:24" ht="14.25">
      <c r="A43" s="128" t="str">
        <f>'T30.09.11'!A41</f>
        <v>Addition during Sep 2011</v>
      </c>
      <c r="B43" s="129"/>
      <c r="C43" s="142">
        <v>3</v>
      </c>
      <c r="D43" s="8">
        <f aca="true" t="shared" si="10" ref="D43:U43">D38-D42</f>
        <v>383463</v>
      </c>
      <c r="E43" s="8">
        <f t="shared" si="10"/>
        <v>28317</v>
      </c>
      <c r="F43" s="8">
        <f t="shared" si="10"/>
        <v>411780</v>
      </c>
      <c r="G43" s="8">
        <f t="shared" si="10"/>
        <v>935947</v>
      </c>
      <c r="H43" s="8">
        <f t="shared" si="10"/>
        <v>1020261</v>
      </c>
      <c r="I43" s="8">
        <f t="shared" si="10"/>
        <v>848204</v>
      </c>
      <c r="J43" s="8">
        <f t="shared" si="10"/>
        <v>218462</v>
      </c>
      <c r="K43" s="8">
        <f t="shared" si="10"/>
        <v>1738662</v>
      </c>
      <c r="L43" s="8">
        <f t="shared" si="10"/>
        <v>603260</v>
      </c>
      <c r="M43" s="8">
        <f aca="true" t="shared" si="11" ref="M43:R43">M38-M42</f>
        <v>1916150</v>
      </c>
      <c r="N43" s="8">
        <f t="shared" si="11"/>
        <v>-113212</v>
      </c>
      <c r="O43" s="8">
        <f t="shared" si="11"/>
        <v>430561</v>
      </c>
      <c r="P43" s="8">
        <f t="shared" si="11"/>
        <v>62406</v>
      </c>
      <c r="Q43" s="8">
        <f t="shared" si="11"/>
        <v>38313</v>
      </c>
      <c r="R43" s="8">
        <f t="shared" si="11"/>
        <v>-221562</v>
      </c>
      <c r="S43" s="8">
        <f t="shared" si="10"/>
        <v>14912</v>
      </c>
      <c r="T43" s="8">
        <f t="shared" si="10"/>
        <v>7492364</v>
      </c>
      <c r="U43" s="8">
        <f t="shared" si="10"/>
        <v>7904144</v>
      </c>
      <c r="V43" s="178">
        <f>(D43)/U43*100</f>
        <v>4.851417180658652</v>
      </c>
      <c r="X43" s="194">
        <f>V38-V42</f>
        <v>-0.055819469188465476</v>
      </c>
    </row>
    <row r="44" spans="1:24" ht="14.25">
      <c r="A44" s="128" t="s">
        <v>210</v>
      </c>
      <c r="B44" s="131"/>
      <c r="C44" s="4">
        <v>3</v>
      </c>
      <c r="D44" s="8">
        <v>91834126</v>
      </c>
      <c r="E44" s="8">
        <v>5481559</v>
      </c>
      <c r="F44" s="8">
        <v>97315685</v>
      </c>
      <c r="G44" s="8">
        <v>162203480</v>
      </c>
      <c r="H44" s="8">
        <v>135718541</v>
      </c>
      <c r="I44" s="8">
        <v>134569706</v>
      </c>
      <c r="J44" s="8">
        <v>89138713</v>
      </c>
      <c r="K44" s="8">
        <v>89503318</v>
      </c>
      <c r="L44" s="8">
        <v>54843290</v>
      </c>
      <c r="M44" s="8">
        <v>22792141</v>
      </c>
      <c r="N44" s="8">
        <v>7105960</v>
      </c>
      <c r="O44" s="8">
        <v>10056934</v>
      </c>
      <c r="P44" s="8">
        <v>2820891</v>
      </c>
      <c r="Q44" s="8">
        <v>968079</v>
      </c>
      <c r="R44" s="8">
        <v>1469790</v>
      </c>
      <c r="S44" s="8">
        <v>3094204</v>
      </c>
      <c r="T44" s="8">
        <v>714285047</v>
      </c>
      <c r="U44" s="8">
        <v>811600732</v>
      </c>
      <c r="V44" s="178">
        <f>(D44)/U44*100</f>
        <v>11.315185211045375</v>
      </c>
      <c r="X44" s="194">
        <f>V38-V44</f>
        <v>-0.3500043247358047</v>
      </c>
    </row>
    <row r="45" spans="1:22" ht="14.25">
      <c r="A45" s="128" t="s">
        <v>211</v>
      </c>
      <c r="B45" s="129"/>
      <c r="C45" s="4">
        <v>5</v>
      </c>
      <c r="D45" s="8">
        <f>D38-D44</f>
        <v>3960416</v>
      </c>
      <c r="E45" s="8">
        <f aca="true" t="shared" si="12" ref="E45:S45">E38-E44</f>
        <v>110976</v>
      </c>
      <c r="F45" s="8">
        <f t="shared" si="12"/>
        <v>4071392</v>
      </c>
      <c r="G45" s="8">
        <f t="shared" si="12"/>
        <v>10579291</v>
      </c>
      <c r="H45" s="8">
        <f t="shared" si="12"/>
        <v>11368646</v>
      </c>
      <c r="I45" s="8">
        <f t="shared" si="12"/>
        <v>10422529</v>
      </c>
      <c r="J45" s="8">
        <f t="shared" si="12"/>
        <v>-364980</v>
      </c>
      <c r="K45" s="8">
        <f t="shared" si="12"/>
        <v>10677058</v>
      </c>
      <c r="L45" s="8">
        <f t="shared" si="12"/>
        <v>4951631</v>
      </c>
      <c r="M45" s="8">
        <f aca="true" t="shared" si="13" ref="M45:R45">M38-M44</f>
        <v>6862163</v>
      </c>
      <c r="N45" s="8">
        <f t="shared" si="13"/>
        <v>-836679</v>
      </c>
      <c r="O45" s="8">
        <f t="shared" si="13"/>
        <v>3209565</v>
      </c>
      <c r="P45" s="8">
        <f t="shared" si="13"/>
        <v>675503</v>
      </c>
      <c r="Q45" s="8">
        <f t="shared" si="13"/>
        <v>547729</v>
      </c>
      <c r="R45" s="8">
        <f t="shared" si="13"/>
        <v>-242433</v>
      </c>
      <c r="S45" s="8">
        <f t="shared" si="12"/>
        <v>102675</v>
      </c>
      <c r="T45" s="8">
        <f>T38-T44</f>
        <v>57952698</v>
      </c>
      <c r="U45" s="8">
        <f>U38-U44</f>
        <v>62024090</v>
      </c>
      <c r="V45" s="178">
        <f>(D45)/U45*100</f>
        <v>6.385286749067983</v>
      </c>
    </row>
    <row r="46" spans="2:22" ht="15">
      <c r="B46" s="27"/>
      <c r="C46" s="27"/>
      <c r="U46" s="24"/>
      <c r="V46" s="24"/>
    </row>
    <row r="47" spans="2:22" ht="15">
      <c r="B47" s="27"/>
      <c r="C47" s="27"/>
      <c r="D47" s="398">
        <f>D45/D44*100</f>
        <v>4.312575479838508</v>
      </c>
      <c r="K47" s="24"/>
      <c r="U47" s="398">
        <f>U45/U44*100</f>
        <v>7.642192466627789</v>
      </c>
      <c r="V47" s="24"/>
    </row>
    <row r="48" spans="2:21" ht="15">
      <c r="B48" s="27"/>
      <c r="C48" s="27"/>
      <c r="D48" s="24"/>
      <c r="U48" s="24"/>
    </row>
    <row r="49" spans="2:21" ht="15">
      <c r="B49" s="27"/>
      <c r="C49" s="27"/>
      <c r="D49" s="24">
        <f>D11+D23</f>
        <v>3122779</v>
      </c>
      <c r="U49" s="24">
        <f>U11+U23</f>
        <v>21501471</v>
      </c>
    </row>
    <row r="50" spans="2:21" ht="15">
      <c r="B50" s="27"/>
      <c r="C50" s="27"/>
      <c r="U50" s="24"/>
    </row>
    <row r="51" ht="14.25">
      <c r="U51" s="24"/>
    </row>
    <row r="52" ht="14.25">
      <c r="T52" s="24"/>
    </row>
  </sheetData>
  <sheetProtection/>
  <mergeCells count="22">
    <mergeCell ref="V6:V8"/>
    <mergeCell ref="M7:M8"/>
    <mergeCell ref="T6:T8"/>
    <mergeCell ref="P7:P8"/>
    <mergeCell ref="O7:O8"/>
    <mergeCell ref="U6:U8"/>
    <mergeCell ref="Q7:Q8"/>
    <mergeCell ref="S7:S8"/>
    <mergeCell ref="J7:J8"/>
    <mergeCell ref="R7:R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V10:V38">
    <cfRule type="top10" priority="4" dxfId="1" stopIfTrue="1" rank="5"/>
  </conditionalFormatting>
  <conditionalFormatting sqref="V10:V38">
    <cfRule type="top10" priority="2" dxfId="1" stopIfTrue="1" rank="5" bottom="1"/>
    <cfRule type="top10" priority="3" dxfId="0" stopIfTrue="1" rank="5"/>
  </conditionalFormatting>
  <conditionalFormatting sqref="V10:V38">
    <cfRule type="top10" priority="1" dxfId="1" stopIfTrue="1" rank="5"/>
  </conditionalFormatting>
  <conditionalFormatting sqref="V42 V10:V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64" r:id="rId1"/>
  <rowBreaks count="1" manualBreakCount="1">
    <brk id="45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0" sqref="G30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6" width="11.8515625" style="2" customWidth="1"/>
    <col min="7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0.14062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140625" style="2" customWidth="1"/>
    <col min="24" max="26" width="10.00390625" style="2" customWidth="1"/>
    <col min="27" max="27" width="12.7109375" style="2" customWidth="1"/>
    <col min="28" max="28" width="13.00390625" style="2" customWidth="1"/>
    <col min="29" max="29" width="10.57421875" style="2" customWidth="1"/>
    <col min="30" max="30" width="11.7109375" style="2" customWidth="1"/>
    <col min="31" max="31" width="13.421875" style="2" customWidth="1"/>
    <col min="32" max="32" width="13.8515625" style="2" customWidth="1"/>
    <col min="33" max="33" width="13.140625" style="2" customWidth="1"/>
    <col min="34" max="34" width="15.8515625" style="2" customWidth="1"/>
    <col min="35" max="35" width="14.140625" style="2" customWidth="1"/>
    <col min="36" max="36" width="11.28125" style="2" customWidth="1"/>
    <col min="37" max="37" width="15.57421875" style="2" customWidth="1"/>
    <col min="38" max="38" width="12.421875" style="2" bestFit="1" customWidth="1"/>
    <col min="39" max="39" width="11.28125" style="2" customWidth="1"/>
    <col min="40" max="16384" width="9.140625" style="2" customWidth="1"/>
  </cols>
  <sheetData>
    <row r="1" spans="5:28" ht="15">
      <c r="E1" s="14"/>
      <c r="AB1" s="91" t="s">
        <v>128</v>
      </c>
    </row>
    <row r="2" spans="2:7" ht="14.25">
      <c r="B2" s="2" t="str">
        <f>'W-Less 30.09.11'!B2</f>
        <v>No. 1-2(1)/Market Share/2011-CP&amp;M </v>
      </c>
      <c r="G2" s="2" t="str">
        <f>'T30.09.11'!H2</f>
        <v>Dated:25th October 2011.</v>
      </c>
    </row>
    <row r="4" spans="2:3" ht="15">
      <c r="B4" s="91" t="s">
        <v>234</v>
      </c>
      <c r="C4" s="91"/>
    </row>
    <row r="5" spans="4:26" ht="14.25">
      <c r="D5" s="105">
        <v>1</v>
      </c>
      <c r="E5" s="105">
        <v>2</v>
      </c>
      <c r="F5" s="105"/>
      <c r="G5" s="105">
        <v>3</v>
      </c>
      <c r="H5" s="105"/>
      <c r="I5" s="105">
        <v>4</v>
      </c>
      <c r="J5" s="105"/>
      <c r="K5" s="105">
        <v>5</v>
      </c>
      <c r="L5" s="105"/>
      <c r="M5" s="105"/>
      <c r="N5" s="105">
        <v>6</v>
      </c>
      <c r="O5" s="105"/>
      <c r="P5" s="105"/>
      <c r="Q5" s="105"/>
      <c r="R5" s="105"/>
      <c r="S5" s="105">
        <v>7</v>
      </c>
      <c r="T5" s="105"/>
      <c r="U5" s="105"/>
      <c r="V5" s="105">
        <v>8</v>
      </c>
      <c r="W5" s="105">
        <v>9</v>
      </c>
      <c r="X5" s="105">
        <v>10</v>
      </c>
      <c r="Y5" s="105">
        <v>11</v>
      </c>
      <c r="Z5" s="105">
        <v>12</v>
      </c>
    </row>
    <row r="6" spans="1:32" ht="15">
      <c r="A6" s="432" t="s">
        <v>19</v>
      </c>
      <c r="B6" s="432" t="s">
        <v>20</v>
      </c>
      <c r="C6" s="53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13"/>
      <c r="Z6" s="13"/>
      <c r="AA6" s="488" t="s">
        <v>53</v>
      </c>
      <c r="AB6" s="500" t="s">
        <v>78</v>
      </c>
      <c r="AC6" s="494" t="s">
        <v>136</v>
      </c>
      <c r="AD6" s="504" t="s">
        <v>115</v>
      </c>
      <c r="AE6" s="504"/>
      <c r="AF6" s="504"/>
    </row>
    <row r="7" spans="1:32" ht="15.75" customHeight="1">
      <c r="A7" s="432"/>
      <c r="B7" s="432"/>
      <c r="C7" s="485" t="s">
        <v>134</v>
      </c>
      <c r="D7" s="491" t="s">
        <v>1</v>
      </c>
      <c r="E7" s="490" t="s">
        <v>2</v>
      </c>
      <c r="F7" s="488" t="s">
        <v>52</v>
      </c>
      <c r="G7" s="481" t="s">
        <v>54</v>
      </c>
      <c r="H7" s="230" t="s">
        <v>3</v>
      </c>
      <c r="I7" s="483" t="s">
        <v>126</v>
      </c>
      <c r="J7" s="226"/>
      <c r="K7" s="481" t="s">
        <v>55</v>
      </c>
      <c r="L7" s="226" t="s">
        <v>10</v>
      </c>
      <c r="M7" s="499" t="s">
        <v>14</v>
      </c>
      <c r="N7" s="481" t="s">
        <v>56</v>
      </c>
      <c r="O7" s="501" t="s">
        <v>11</v>
      </c>
      <c r="P7" s="502"/>
      <c r="Q7" s="502"/>
      <c r="R7" s="503"/>
      <c r="S7" s="483" t="s">
        <v>133</v>
      </c>
      <c r="T7" s="499" t="s">
        <v>13</v>
      </c>
      <c r="U7" s="499" t="s">
        <v>8</v>
      </c>
      <c r="V7" s="492" t="s">
        <v>160</v>
      </c>
      <c r="W7" s="492" t="s">
        <v>172</v>
      </c>
      <c r="X7" s="498" t="s">
        <v>161</v>
      </c>
      <c r="Y7" s="498" t="s">
        <v>171</v>
      </c>
      <c r="Z7" s="481" t="s">
        <v>96</v>
      </c>
      <c r="AA7" s="497"/>
      <c r="AB7" s="497"/>
      <c r="AC7" s="495"/>
      <c r="AD7" s="504"/>
      <c r="AE7" s="504"/>
      <c r="AF7" s="504"/>
    </row>
    <row r="8" spans="1:34" ht="30.75" customHeight="1">
      <c r="A8" s="432"/>
      <c r="B8" s="432"/>
      <c r="C8" s="486"/>
      <c r="D8" s="491"/>
      <c r="E8" s="490"/>
      <c r="F8" s="489"/>
      <c r="G8" s="482"/>
      <c r="H8" s="95" t="s">
        <v>87</v>
      </c>
      <c r="I8" s="482"/>
      <c r="J8" s="87" t="s">
        <v>123</v>
      </c>
      <c r="K8" s="482"/>
      <c r="L8" s="15" t="s">
        <v>4</v>
      </c>
      <c r="M8" s="481"/>
      <c r="N8" s="482"/>
      <c r="O8" s="15"/>
      <c r="P8" s="16" t="s">
        <v>12</v>
      </c>
      <c r="Q8" s="16" t="s">
        <v>7</v>
      </c>
      <c r="R8" s="87" t="s">
        <v>9</v>
      </c>
      <c r="S8" s="493"/>
      <c r="T8" s="481"/>
      <c r="U8" s="481"/>
      <c r="V8" s="490"/>
      <c r="W8" s="490"/>
      <c r="X8" s="499"/>
      <c r="Y8" s="499"/>
      <c r="Z8" s="482"/>
      <c r="AA8" s="489"/>
      <c r="AB8" s="489"/>
      <c r="AC8" s="496"/>
      <c r="AD8" s="62" t="s">
        <v>47</v>
      </c>
      <c r="AE8" s="53" t="s">
        <v>103</v>
      </c>
      <c r="AF8" s="53" t="s">
        <v>104</v>
      </c>
      <c r="AG8" s="2" t="s">
        <v>138</v>
      </c>
      <c r="AH8" s="105" t="s">
        <v>132</v>
      </c>
    </row>
    <row r="9" spans="1:35" ht="30.75" customHeight="1">
      <c r="A9" s="5">
        <v>1</v>
      </c>
      <c r="B9" s="6" t="s">
        <v>21</v>
      </c>
      <c r="C9" s="6"/>
      <c r="D9" s="26"/>
      <c r="E9" s="10"/>
      <c r="F9" s="8">
        <f>D9+E9</f>
        <v>0</v>
      </c>
      <c r="G9" s="10">
        <f>H9</f>
        <v>0</v>
      </c>
      <c r="H9" s="32"/>
      <c r="I9" s="8"/>
      <c r="J9" s="8"/>
      <c r="K9" s="9"/>
      <c r="L9" s="8"/>
      <c r="M9" s="9"/>
      <c r="N9" s="8"/>
      <c r="O9" s="82"/>
      <c r="P9" s="82"/>
      <c r="Q9" s="82"/>
      <c r="R9" s="251"/>
      <c r="S9" s="82">
        <f>T9+U9</f>
        <v>0</v>
      </c>
      <c r="T9" s="251"/>
      <c r="U9" s="251"/>
      <c r="V9" s="8"/>
      <c r="W9" s="8"/>
      <c r="X9" s="8"/>
      <c r="Y9" s="8"/>
      <c r="Z9" s="8"/>
      <c r="AA9" s="40">
        <f>G9+I9+K9+N9+S9+V9+W9+X9+Y9+Z9</f>
        <v>0</v>
      </c>
      <c r="AB9" s="41">
        <f aca="true" t="shared" si="0" ref="AB9:AB34">AA9+F9</f>
        <v>0</v>
      </c>
      <c r="AC9" s="66"/>
      <c r="AD9" s="56">
        <f>AE9+AF9</f>
        <v>187306</v>
      </c>
      <c r="AE9" s="43">
        <v>104354</v>
      </c>
      <c r="AF9" s="43">
        <v>82952</v>
      </c>
      <c r="AH9" s="120">
        <v>187306</v>
      </c>
      <c r="AI9" s="2">
        <v>105270</v>
      </c>
    </row>
    <row r="10" spans="1:38" ht="13.5" customHeight="1">
      <c r="A10" s="5">
        <v>2</v>
      </c>
      <c r="B10" s="6" t="s">
        <v>22</v>
      </c>
      <c r="C10" s="100">
        <v>3</v>
      </c>
      <c r="D10" s="82">
        <f>AD10</f>
        <v>8628897</v>
      </c>
      <c r="E10" s="8"/>
      <c r="F10" s="8">
        <f>D10+E10</f>
        <v>8628897</v>
      </c>
      <c r="G10" s="252">
        <f aca="true" t="shared" si="1" ref="G10:G37">H10</f>
        <v>17543731</v>
      </c>
      <c r="H10" s="120">
        <v>17543731</v>
      </c>
      <c r="I10" s="8">
        <f>J10</f>
        <v>7313071</v>
      </c>
      <c r="J10" s="32">
        <v>7313071</v>
      </c>
      <c r="K10" s="8">
        <f>L10+M10</f>
        <v>1778237</v>
      </c>
      <c r="L10" s="32">
        <v>1778237</v>
      </c>
      <c r="M10" s="8"/>
      <c r="N10" s="99">
        <f aca="true" t="shared" si="2" ref="N10:N34">O10+P10+Q10</f>
        <v>8814749</v>
      </c>
      <c r="O10" s="32">
        <v>8814749</v>
      </c>
      <c r="P10" s="82"/>
      <c r="Q10" s="82"/>
      <c r="R10" s="82"/>
      <c r="S10" s="82">
        <f aca="true" t="shared" si="3" ref="S10:S37">T10+U10</f>
        <v>0</v>
      </c>
      <c r="T10" s="82"/>
      <c r="U10" s="82"/>
      <c r="V10" s="8">
        <v>2750241</v>
      </c>
      <c r="W10" s="8">
        <v>11027</v>
      </c>
      <c r="X10" s="8"/>
      <c r="Y10" s="8">
        <v>28615</v>
      </c>
      <c r="Z10" s="8"/>
      <c r="AA10" s="40">
        <f aca="true" t="shared" si="4" ref="AA10:AA37">G10+I10+K10+N10+S10+V10+W10+X10+Y10+Z10</f>
        <v>38239671</v>
      </c>
      <c r="AB10" s="41">
        <f t="shared" si="0"/>
        <v>46868568</v>
      </c>
      <c r="AC10" s="176">
        <f>(D10)/AB10*100</f>
        <v>18.41083986180248</v>
      </c>
      <c r="AD10" s="56">
        <f aca="true" t="shared" si="5" ref="AD10:AD34">AE10+AF10</f>
        <v>8628897</v>
      </c>
      <c r="AE10" s="43">
        <v>4040505</v>
      </c>
      <c r="AF10" s="43">
        <v>4588392</v>
      </c>
      <c r="AH10" s="195">
        <v>8628897</v>
      </c>
      <c r="AI10" s="2">
        <v>4078007</v>
      </c>
      <c r="AK10" s="2">
        <v>7694250</v>
      </c>
      <c r="AL10" s="24">
        <f>AK10-S10</f>
        <v>7694250</v>
      </c>
    </row>
    <row r="11" spans="1:38" ht="16.5" customHeight="1">
      <c r="A11" s="5">
        <v>3</v>
      </c>
      <c r="B11" s="6" t="s">
        <v>23</v>
      </c>
      <c r="C11" s="100">
        <v>5</v>
      </c>
      <c r="D11" s="82">
        <f>AD11</f>
        <v>1414842</v>
      </c>
      <c r="E11" s="8"/>
      <c r="F11" s="8">
        <f aca="true" t="shared" si="6" ref="F11:F37">D11+E11</f>
        <v>1414842</v>
      </c>
      <c r="G11" s="252">
        <f t="shared" si="1"/>
        <v>3440564</v>
      </c>
      <c r="H11" s="32">
        <v>3440564</v>
      </c>
      <c r="I11" s="99">
        <f>J11</f>
        <v>1780174</v>
      </c>
      <c r="J11" s="32">
        <v>1780174</v>
      </c>
      <c r="K11" s="99">
        <f aca="true" t="shared" si="7" ref="K11:K38">L11+M11</f>
        <v>3639355</v>
      </c>
      <c r="L11" s="8"/>
      <c r="M11" s="32">
        <v>3639355</v>
      </c>
      <c r="N11" s="8">
        <f t="shared" si="2"/>
        <v>307731</v>
      </c>
      <c r="O11" s="32">
        <v>307731</v>
      </c>
      <c r="P11" s="82"/>
      <c r="Q11" s="82"/>
      <c r="R11" s="82"/>
      <c r="S11" s="109">
        <f>T11+U11</f>
        <v>2390788</v>
      </c>
      <c r="T11" s="32">
        <v>2390788</v>
      </c>
      <c r="U11" s="82"/>
      <c r="V11" s="99"/>
      <c r="W11" s="8"/>
      <c r="X11" s="8">
        <v>111455</v>
      </c>
      <c r="Y11" s="8"/>
      <c r="Z11" s="8">
        <v>155</v>
      </c>
      <c r="AA11" s="40">
        <f t="shared" si="4"/>
        <v>11670222</v>
      </c>
      <c r="AB11" s="41">
        <f t="shared" si="0"/>
        <v>13085064</v>
      </c>
      <c r="AC11" s="176">
        <f>(D11)/AB11*100</f>
        <v>10.812648680969387</v>
      </c>
      <c r="AD11" s="56">
        <f t="shared" si="5"/>
        <v>1414842</v>
      </c>
      <c r="AE11" s="43">
        <v>966918</v>
      </c>
      <c r="AF11" s="43">
        <v>447924</v>
      </c>
      <c r="AH11" s="195">
        <v>1414842</v>
      </c>
      <c r="AI11" s="2">
        <v>1009899</v>
      </c>
      <c r="AK11" s="2">
        <v>1880216</v>
      </c>
      <c r="AL11" s="24">
        <f aca="true" t="shared" si="8" ref="AL11:AL37">AK11-S11</f>
        <v>-510572</v>
      </c>
    </row>
    <row r="12" spans="1:38" ht="15">
      <c r="A12" s="5">
        <v>4</v>
      </c>
      <c r="B12" s="6" t="s">
        <v>24</v>
      </c>
      <c r="C12" s="100">
        <v>2</v>
      </c>
      <c r="D12" s="82">
        <f>AD12+AD18</f>
        <v>5689530</v>
      </c>
      <c r="E12" s="8"/>
      <c r="F12" s="8">
        <f t="shared" si="6"/>
        <v>5689530</v>
      </c>
      <c r="G12" s="252">
        <f t="shared" si="1"/>
        <v>16372973</v>
      </c>
      <c r="H12" s="32">
        <v>16372973</v>
      </c>
      <c r="I12" s="8">
        <f aca="true" t="shared" si="9" ref="I12:I37">J12</f>
        <v>5434847</v>
      </c>
      <c r="J12" s="32">
        <v>5434847</v>
      </c>
      <c r="K12" s="8">
        <f t="shared" si="7"/>
        <v>4836771</v>
      </c>
      <c r="L12" s="8"/>
      <c r="M12" s="32">
        <v>4836771</v>
      </c>
      <c r="N12" s="8">
        <f t="shared" si="2"/>
        <v>5122796</v>
      </c>
      <c r="O12" s="32">
        <v>5122796</v>
      </c>
      <c r="P12" s="82"/>
      <c r="Q12" s="82"/>
      <c r="R12" s="82"/>
      <c r="S12" s="82">
        <f>T12+U12</f>
        <v>5402674</v>
      </c>
      <c r="T12" s="32">
        <v>5402674</v>
      </c>
      <c r="U12" s="82"/>
      <c r="V12" s="8">
        <v>3426728</v>
      </c>
      <c r="W12" s="8">
        <v>19823</v>
      </c>
      <c r="X12" s="8">
        <v>1956431</v>
      </c>
      <c r="Y12" s="8">
        <v>34277</v>
      </c>
      <c r="Z12" s="8">
        <v>127</v>
      </c>
      <c r="AA12" s="40">
        <f t="shared" si="4"/>
        <v>42607447</v>
      </c>
      <c r="AB12" s="41">
        <f t="shared" si="0"/>
        <v>48296977</v>
      </c>
      <c r="AC12" s="176">
        <f>(D12)/AB12*100</f>
        <v>11.780302522868045</v>
      </c>
      <c r="AD12" s="56">
        <f t="shared" si="5"/>
        <v>4105546</v>
      </c>
      <c r="AE12" s="43">
        <v>2776600</v>
      </c>
      <c r="AF12" s="43">
        <v>1328946</v>
      </c>
      <c r="AH12" s="195">
        <v>4105546</v>
      </c>
      <c r="AI12" s="2">
        <v>3092531</v>
      </c>
      <c r="AK12" s="2">
        <v>7175844</v>
      </c>
      <c r="AL12" s="24">
        <f t="shared" si="8"/>
        <v>1773170</v>
      </c>
    </row>
    <row r="13" spans="1:38" ht="14.25">
      <c r="A13" s="5">
        <v>5</v>
      </c>
      <c r="B13" s="6" t="s">
        <v>25</v>
      </c>
      <c r="C13" s="100"/>
      <c r="D13" s="82"/>
      <c r="E13" s="8"/>
      <c r="F13" s="8">
        <f t="shared" si="6"/>
        <v>0</v>
      </c>
      <c r="G13" s="10">
        <f t="shared" si="1"/>
        <v>0</v>
      </c>
      <c r="H13" s="32"/>
      <c r="I13" s="8">
        <f t="shared" si="9"/>
        <v>0</v>
      </c>
      <c r="J13" s="32"/>
      <c r="K13" s="8">
        <f t="shared" si="7"/>
        <v>0</v>
      </c>
      <c r="L13" s="8"/>
      <c r="M13" s="8"/>
      <c r="N13" s="8">
        <f t="shared" si="2"/>
        <v>0</v>
      </c>
      <c r="O13" s="82"/>
      <c r="P13" s="82"/>
      <c r="Q13" s="82"/>
      <c r="R13" s="82"/>
      <c r="S13" s="82">
        <f t="shared" si="3"/>
        <v>0</v>
      </c>
      <c r="T13" s="82"/>
      <c r="U13" s="82"/>
      <c r="V13" s="8"/>
      <c r="W13" s="8"/>
      <c r="X13" s="8"/>
      <c r="Y13" s="8"/>
      <c r="Z13" s="8"/>
      <c r="AA13" s="40">
        <f t="shared" si="4"/>
        <v>0</v>
      </c>
      <c r="AB13" s="41">
        <f t="shared" si="0"/>
        <v>0</v>
      </c>
      <c r="AC13" s="176"/>
      <c r="AD13" s="56">
        <f t="shared" si="5"/>
        <v>1245930</v>
      </c>
      <c r="AE13" s="43">
        <v>833108</v>
      </c>
      <c r="AF13" s="43">
        <v>412822</v>
      </c>
      <c r="AH13" s="120">
        <v>1245930</v>
      </c>
      <c r="AI13" s="2">
        <v>885595</v>
      </c>
      <c r="AL13" s="24">
        <f t="shared" si="8"/>
        <v>0</v>
      </c>
    </row>
    <row r="14" spans="1:38" ht="15">
      <c r="A14" s="5">
        <v>6</v>
      </c>
      <c r="B14" s="6" t="s">
        <v>26</v>
      </c>
      <c r="C14" s="100">
        <v>4</v>
      </c>
      <c r="D14" s="82">
        <f>AD14</f>
        <v>3821777</v>
      </c>
      <c r="E14" s="8"/>
      <c r="F14" s="8">
        <f t="shared" si="6"/>
        <v>3821777</v>
      </c>
      <c r="G14" s="252">
        <f t="shared" si="1"/>
        <v>6786155</v>
      </c>
      <c r="H14" s="32">
        <v>6786155</v>
      </c>
      <c r="I14" s="99">
        <f t="shared" si="9"/>
        <v>15330567</v>
      </c>
      <c r="J14" s="32">
        <v>15330567</v>
      </c>
      <c r="K14" s="8">
        <f t="shared" si="7"/>
        <v>640249</v>
      </c>
      <c r="L14" s="32">
        <v>640249</v>
      </c>
      <c r="M14" s="8"/>
      <c r="N14" s="99">
        <f t="shared" si="2"/>
        <v>7473029</v>
      </c>
      <c r="O14" s="32">
        <v>7473029</v>
      </c>
      <c r="P14" s="82"/>
      <c r="Q14" s="82"/>
      <c r="R14" s="82"/>
      <c r="S14" s="82">
        <f t="shared" si="3"/>
        <v>0</v>
      </c>
      <c r="T14" s="82"/>
      <c r="U14" s="82"/>
      <c r="V14" s="8">
        <v>2189373</v>
      </c>
      <c r="W14" s="8">
        <v>1266412</v>
      </c>
      <c r="X14" s="8"/>
      <c r="Y14" s="8">
        <v>26640</v>
      </c>
      <c r="Z14" s="8">
        <v>9</v>
      </c>
      <c r="AA14" s="40">
        <f>G14+I14+K14+N14+S14+V14+W14+X14+Y14+Z14</f>
        <v>33712434</v>
      </c>
      <c r="AB14" s="41">
        <f t="shared" si="0"/>
        <v>37534211</v>
      </c>
      <c r="AC14" s="176">
        <f>(D14)/AB14*100</f>
        <v>10.182116256553254</v>
      </c>
      <c r="AD14" s="56">
        <f t="shared" si="5"/>
        <v>3821777</v>
      </c>
      <c r="AE14" s="43">
        <v>2484157</v>
      </c>
      <c r="AF14" s="43">
        <v>1337620</v>
      </c>
      <c r="AH14" s="195">
        <v>3821777</v>
      </c>
      <c r="AI14" s="2">
        <v>2777067</v>
      </c>
      <c r="AK14" s="2">
        <v>6216728</v>
      </c>
      <c r="AL14" s="24">
        <f t="shared" si="8"/>
        <v>6216728</v>
      </c>
    </row>
    <row r="15" spans="1:38" ht="15">
      <c r="A15" s="5">
        <v>7</v>
      </c>
      <c r="B15" s="6" t="s">
        <v>27</v>
      </c>
      <c r="C15" s="100">
        <v>3</v>
      </c>
      <c r="D15" s="82">
        <f>AD15</f>
        <v>2936126</v>
      </c>
      <c r="E15" s="8"/>
      <c r="F15" s="8">
        <f t="shared" si="6"/>
        <v>2936126</v>
      </c>
      <c r="G15" s="10">
        <f t="shared" si="1"/>
        <v>2252561</v>
      </c>
      <c r="H15" s="32">
        <v>2252561</v>
      </c>
      <c r="I15" s="99">
        <f t="shared" si="9"/>
        <v>4244337</v>
      </c>
      <c r="J15" s="32">
        <v>4244337</v>
      </c>
      <c r="K15" s="8">
        <f t="shared" si="7"/>
        <v>535578</v>
      </c>
      <c r="L15" s="32">
        <v>535578</v>
      </c>
      <c r="M15" s="8"/>
      <c r="N15" s="99">
        <f t="shared" si="2"/>
        <v>3552946</v>
      </c>
      <c r="O15" s="82"/>
      <c r="P15" s="32">
        <v>3552946</v>
      </c>
      <c r="Q15" s="82"/>
      <c r="R15" s="82"/>
      <c r="S15" s="82">
        <f t="shared" si="3"/>
        <v>0</v>
      </c>
      <c r="T15" s="82"/>
      <c r="U15" s="82"/>
      <c r="V15" s="8"/>
      <c r="W15" s="8">
        <v>778687</v>
      </c>
      <c r="X15" s="8"/>
      <c r="Y15" s="8">
        <v>11065</v>
      </c>
      <c r="Z15" s="8">
        <v>90</v>
      </c>
      <c r="AA15" s="40">
        <f t="shared" si="4"/>
        <v>11375264</v>
      </c>
      <c r="AB15" s="41">
        <f t="shared" si="0"/>
        <v>14311390</v>
      </c>
      <c r="AC15" s="176">
        <f>(D15)/AB15*100</f>
        <v>20.51600857778315</v>
      </c>
      <c r="AD15" s="56">
        <f t="shared" si="5"/>
        <v>2936126</v>
      </c>
      <c r="AE15" s="43">
        <v>1071834</v>
      </c>
      <c r="AF15" s="43">
        <v>1864292</v>
      </c>
      <c r="AH15" s="195">
        <v>2936126</v>
      </c>
      <c r="AI15" s="2">
        <v>2286362</v>
      </c>
      <c r="AJ15" s="24"/>
      <c r="AK15" s="24">
        <v>2721227</v>
      </c>
      <c r="AL15" s="24">
        <f t="shared" si="8"/>
        <v>2721227</v>
      </c>
    </row>
    <row r="16" spans="1:38" ht="15">
      <c r="A16" s="5">
        <v>8</v>
      </c>
      <c r="B16" s="6" t="s">
        <v>97</v>
      </c>
      <c r="C16" s="100">
        <v>2</v>
      </c>
      <c r="D16" s="82">
        <f>AD16</f>
        <v>1652265</v>
      </c>
      <c r="E16" s="8"/>
      <c r="F16" s="8">
        <f t="shared" si="6"/>
        <v>1652265</v>
      </c>
      <c r="G16" s="252">
        <f t="shared" si="1"/>
        <v>1742796</v>
      </c>
      <c r="H16" s="32">
        <v>1742796</v>
      </c>
      <c r="I16" s="8">
        <f t="shared" si="9"/>
        <v>392233</v>
      </c>
      <c r="J16" s="32">
        <v>392233</v>
      </c>
      <c r="K16" s="8">
        <f t="shared" si="7"/>
        <v>676110</v>
      </c>
      <c r="L16" s="8"/>
      <c r="M16" s="32">
        <v>676110</v>
      </c>
      <c r="N16" s="8">
        <f t="shared" si="2"/>
        <v>403346</v>
      </c>
      <c r="O16" s="82"/>
      <c r="P16" s="82"/>
      <c r="Q16" s="32">
        <v>403346</v>
      </c>
      <c r="R16" s="82"/>
      <c r="S16" s="82">
        <f>T16+U16</f>
        <v>1442846</v>
      </c>
      <c r="T16" s="32">
        <v>1442846</v>
      </c>
      <c r="U16" s="82"/>
      <c r="V16" s="8"/>
      <c r="W16" s="8">
        <v>87139</v>
      </c>
      <c r="X16" s="8">
        <v>441927</v>
      </c>
      <c r="Y16" s="8"/>
      <c r="Z16" s="8"/>
      <c r="AA16" s="40">
        <f t="shared" si="4"/>
        <v>5186397</v>
      </c>
      <c r="AB16" s="41">
        <f t="shared" si="0"/>
        <v>6838662</v>
      </c>
      <c r="AC16" s="176">
        <f>(D16)/AB16*100</f>
        <v>24.160647214323504</v>
      </c>
      <c r="AD16" s="56">
        <f t="shared" si="5"/>
        <v>1652265</v>
      </c>
      <c r="AE16" s="43">
        <v>656288</v>
      </c>
      <c r="AF16" s="43">
        <v>995977</v>
      </c>
      <c r="AH16" s="195">
        <v>1652265</v>
      </c>
      <c r="AI16" s="24">
        <v>1156410</v>
      </c>
      <c r="AJ16" s="24"/>
      <c r="AK16" s="2">
        <v>1220916</v>
      </c>
      <c r="AL16" s="24">
        <f t="shared" si="8"/>
        <v>-221930</v>
      </c>
    </row>
    <row r="17" spans="1:38" ht="15">
      <c r="A17" s="5">
        <v>9</v>
      </c>
      <c r="B17" s="6" t="s">
        <v>98</v>
      </c>
      <c r="C17" s="100">
        <v>3</v>
      </c>
      <c r="D17" s="82">
        <f>AD17</f>
        <v>870448</v>
      </c>
      <c r="E17" s="8"/>
      <c r="F17" s="8">
        <f t="shared" si="6"/>
        <v>870448</v>
      </c>
      <c r="G17" s="252">
        <f t="shared" si="1"/>
        <v>1949520</v>
      </c>
      <c r="H17" s="32">
        <v>1949520</v>
      </c>
      <c r="I17" s="8">
        <f t="shared" si="9"/>
        <v>607948</v>
      </c>
      <c r="J17" s="32">
        <v>607948</v>
      </c>
      <c r="K17" s="99">
        <f t="shared" si="7"/>
        <v>1496257</v>
      </c>
      <c r="L17" s="8"/>
      <c r="M17" s="32">
        <v>1496257</v>
      </c>
      <c r="N17" s="8">
        <f t="shared" si="2"/>
        <v>154241</v>
      </c>
      <c r="O17" s="32">
        <v>154241</v>
      </c>
      <c r="P17" s="82"/>
      <c r="Q17" s="82"/>
      <c r="R17" s="82"/>
      <c r="S17" s="82">
        <f t="shared" si="3"/>
        <v>0</v>
      </c>
      <c r="T17" s="82"/>
      <c r="U17" s="82"/>
      <c r="V17" s="8"/>
      <c r="W17" s="8"/>
      <c r="X17" s="8"/>
      <c r="Y17" s="8"/>
      <c r="Z17" s="8"/>
      <c r="AA17" s="40">
        <f t="shared" si="4"/>
        <v>4207966</v>
      </c>
      <c r="AB17" s="41">
        <f t="shared" si="0"/>
        <v>5078414</v>
      </c>
      <c r="AC17" s="176">
        <f>(D17)/AB17*100</f>
        <v>17.14015438678296</v>
      </c>
      <c r="AD17" s="56">
        <f t="shared" si="5"/>
        <v>870448</v>
      </c>
      <c r="AE17" s="43">
        <v>787842</v>
      </c>
      <c r="AF17" s="43">
        <v>82606</v>
      </c>
      <c r="AH17" s="195">
        <v>870448</v>
      </c>
      <c r="AI17" s="24">
        <v>898433</v>
      </c>
      <c r="AK17" s="24">
        <v>322331</v>
      </c>
      <c r="AL17" s="24">
        <f t="shared" si="8"/>
        <v>322331</v>
      </c>
    </row>
    <row r="18" spans="1:38" ht="14.25">
      <c r="A18" s="5">
        <v>10</v>
      </c>
      <c r="B18" s="6" t="s">
        <v>30</v>
      </c>
      <c r="C18" s="100"/>
      <c r="D18" s="82"/>
      <c r="E18" s="8"/>
      <c r="F18" s="8">
        <f t="shared" si="6"/>
        <v>0</v>
      </c>
      <c r="G18" s="10">
        <f t="shared" si="1"/>
        <v>0</v>
      </c>
      <c r="H18" s="32"/>
      <c r="I18" s="8">
        <f t="shared" si="9"/>
        <v>0</v>
      </c>
      <c r="J18" s="32"/>
      <c r="K18" s="8">
        <f t="shared" si="7"/>
        <v>0</v>
      </c>
      <c r="L18" s="8"/>
      <c r="M18" s="8"/>
      <c r="N18" s="8">
        <f t="shared" si="2"/>
        <v>0</v>
      </c>
      <c r="O18" s="82"/>
      <c r="P18" s="82"/>
      <c r="Q18" s="82"/>
      <c r="R18" s="82"/>
      <c r="S18" s="82">
        <f t="shared" si="3"/>
        <v>0</v>
      </c>
      <c r="T18" s="82"/>
      <c r="U18" s="82"/>
      <c r="V18" s="8"/>
      <c r="W18" s="8"/>
      <c r="X18" s="8"/>
      <c r="Y18" s="8"/>
      <c r="Z18" s="8"/>
      <c r="AA18" s="40">
        <f t="shared" si="4"/>
        <v>0</v>
      </c>
      <c r="AB18" s="41">
        <f t="shared" si="0"/>
        <v>0</v>
      </c>
      <c r="AC18" s="176"/>
      <c r="AD18" s="56">
        <f t="shared" si="5"/>
        <v>1583984</v>
      </c>
      <c r="AE18" s="43">
        <v>1132151</v>
      </c>
      <c r="AF18" s="43">
        <v>451833</v>
      </c>
      <c r="AH18" s="120">
        <v>1583984</v>
      </c>
      <c r="AI18" s="2">
        <v>1073097</v>
      </c>
      <c r="AL18" s="24">
        <f t="shared" si="8"/>
        <v>0</v>
      </c>
    </row>
    <row r="19" spans="1:38" ht="15">
      <c r="A19" s="5">
        <v>11</v>
      </c>
      <c r="B19" s="6" t="s">
        <v>31</v>
      </c>
      <c r="C19" s="100">
        <v>3</v>
      </c>
      <c r="D19" s="82">
        <f>AD19</f>
        <v>5866696</v>
      </c>
      <c r="E19" s="8"/>
      <c r="F19" s="8">
        <f t="shared" si="6"/>
        <v>5866696</v>
      </c>
      <c r="G19" s="252">
        <f t="shared" si="1"/>
        <v>15134765</v>
      </c>
      <c r="H19" s="32">
        <v>15134765</v>
      </c>
      <c r="I19" s="99">
        <f t="shared" si="9"/>
        <v>6752649</v>
      </c>
      <c r="J19" s="32">
        <v>6752649</v>
      </c>
      <c r="K19" s="8">
        <f t="shared" si="7"/>
        <v>1656806</v>
      </c>
      <c r="L19" s="32">
        <v>1656806</v>
      </c>
      <c r="M19" s="8"/>
      <c r="N19" s="8">
        <f>R19</f>
        <v>4610753</v>
      </c>
      <c r="O19" s="82"/>
      <c r="P19" s="82"/>
      <c r="Q19" s="82"/>
      <c r="R19" s="32">
        <v>4610753</v>
      </c>
      <c r="S19" s="82">
        <f t="shared" si="3"/>
        <v>0</v>
      </c>
      <c r="T19" s="82"/>
      <c r="U19" s="82"/>
      <c r="V19" s="8">
        <v>1275396</v>
      </c>
      <c r="W19" s="8">
        <v>12016</v>
      </c>
      <c r="X19" s="8"/>
      <c r="Y19" s="8">
        <v>22662</v>
      </c>
      <c r="Z19" s="8">
        <v>216</v>
      </c>
      <c r="AA19" s="40">
        <f t="shared" si="4"/>
        <v>29465263</v>
      </c>
      <c r="AB19" s="41">
        <f t="shared" si="0"/>
        <v>35331959</v>
      </c>
      <c r="AC19" s="176">
        <f>(D19)/AB19*100</f>
        <v>16.604502456260633</v>
      </c>
      <c r="AD19" s="56">
        <f t="shared" si="5"/>
        <v>5866696</v>
      </c>
      <c r="AE19" s="43">
        <v>5107629</v>
      </c>
      <c r="AF19" s="43">
        <v>759067</v>
      </c>
      <c r="AH19" s="195">
        <v>5866696</v>
      </c>
      <c r="AI19" s="24">
        <v>3143061</v>
      </c>
      <c r="AK19" s="24">
        <v>6393570</v>
      </c>
      <c r="AL19" s="24">
        <f t="shared" si="8"/>
        <v>6393570</v>
      </c>
    </row>
    <row r="20" spans="1:38" ht="15">
      <c r="A20" s="5">
        <v>12</v>
      </c>
      <c r="B20" s="6" t="s">
        <v>32</v>
      </c>
      <c r="C20" s="100">
        <v>2</v>
      </c>
      <c r="D20" s="82">
        <f>AD20</f>
        <v>6087410</v>
      </c>
      <c r="E20" s="8"/>
      <c r="F20" s="8">
        <f t="shared" si="6"/>
        <v>6087410</v>
      </c>
      <c r="G20" s="10">
        <f>H20</f>
        <v>3489607</v>
      </c>
      <c r="H20" s="32">
        <v>3489607</v>
      </c>
      <c r="I20" s="8">
        <f t="shared" si="9"/>
        <v>5663785</v>
      </c>
      <c r="J20" s="32">
        <v>5663785</v>
      </c>
      <c r="K20" s="8">
        <f t="shared" si="7"/>
        <v>2470924</v>
      </c>
      <c r="L20" s="8"/>
      <c r="M20" s="32">
        <v>2470924</v>
      </c>
      <c r="N20" s="99">
        <f t="shared" si="2"/>
        <v>7292186</v>
      </c>
      <c r="O20" s="82"/>
      <c r="P20" s="32">
        <v>7292186</v>
      </c>
      <c r="Q20" s="82"/>
      <c r="R20" s="82"/>
      <c r="S20" s="82">
        <f t="shared" si="3"/>
        <v>0</v>
      </c>
      <c r="T20" s="82"/>
      <c r="U20" s="82"/>
      <c r="V20" s="8">
        <v>720681</v>
      </c>
      <c r="W20" s="8">
        <v>315352</v>
      </c>
      <c r="X20" s="8"/>
      <c r="Y20" s="8">
        <v>10213</v>
      </c>
      <c r="Z20" s="8"/>
      <c r="AA20" s="40">
        <f t="shared" si="4"/>
        <v>19962748</v>
      </c>
      <c r="AB20" s="41">
        <f t="shared" si="0"/>
        <v>26050158</v>
      </c>
      <c r="AC20" s="176">
        <f>(D20)/AB20*100</f>
        <v>23.368034850306856</v>
      </c>
      <c r="AD20" s="56">
        <f t="shared" si="5"/>
        <v>6087410</v>
      </c>
      <c r="AE20" s="43">
        <v>3592145</v>
      </c>
      <c r="AF20" s="43">
        <v>2495265</v>
      </c>
      <c r="AH20" s="195">
        <v>6087410</v>
      </c>
      <c r="AI20" s="2">
        <v>3438993</v>
      </c>
      <c r="AK20" s="2">
        <v>3615118</v>
      </c>
      <c r="AL20" s="24">
        <f t="shared" si="8"/>
        <v>3615118</v>
      </c>
    </row>
    <row r="21" spans="1:38" ht="15">
      <c r="A21" s="5">
        <v>13</v>
      </c>
      <c r="B21" s="6" t="s">
        <v>99</v>
      </c>
      <c r="C21" s="100">
        <v>4</v>
      </c>
      <c r="D21" s="82">
        <f>AD21+AD13</f>
        <v>4298129</v>
      </c>
      <c r="E21" s="8"/>
      <c r="F21" s="8">
        <f t="shared" si="6"/>
        <v>4298129</v>
      </c>
      <c r="G21" s="252">
        <f t="shared" si="1"/>
        <v>9578239</v>
      </c>
      <c r="H21" s="32">
        <v>9578239</v>
      </c>
      <c r="I21" s="8">
        <f t="shared" si="9"/>
        <v>3417602</v>
      </c>
      <c r="J21" s="32">
        <v>3417602</v>
      </c>
      <c r="K21" s="8">
        <f t="shared" si="7"/>
        <v>750829</v>
      </c>
      <c r="L21" s="32">
        <v>750829</v>
      </c>
      <c r="M21" s="8"/>
      <c r="N21" s="99">
        <f t="shared" si="2"/>
        <v>12361239</v>
      </c>
      <c r="O21" s="32">
        <v>12361239</v>
      </c>
      <c r="P21" s="82"/>
      <c r="Q21" s="82"/>
      <c r="R21" s="82"/>
      <c r="S21" s="109">
        <f>T21+U21</f>
        <v>7565182</v>
      </c>
      <c r="T21" s="32">
        <v>7565182</v>
      </c>
      <c r="U21" s="82"/>
      <c r="V21" s="8">
        <v>150</v>
      </c>
      <c r="W21" s="8">
        <v>1209489</v>
      </c>
      <c r="X21" s="8"/>
      <c r="Y21" s="8">
        <v>61424</v>
      </c>
      <c r="Z21" s="8">
        <v>127</v>
      </c>
      <c r="AA21" s="40">
        <f t="shared" si="4"/>
        <v>34944281</v>
      </c>
      <c r="AB21" s="41">
        <f t="shared" si="0"/>
        <v>39242410</v>
      </c>
      <c r="AC21" s="176">
        <f>(D21)/AB21*100</f>
        <v>10.952765133435994</v>
      </c>
      <c r="AD21" s="56">
        <f t="shared" si="5"/>
        <v>3052199</v>
      </c>
      <c r="AE21" s="43">
        <v>2127629</v>
      </c>
      <c r="AF21" s="43">
        <v>924570</v>
      </c>
      <c r="AH21" s="195">
        <v>3052199</v>
      </c>
      <c r="AI21" s="2">
        <v>2094151</v>
      </c>
      <c r="AK21" s="2">
        <v>9032056</v>
      </c>
      <c r="AL21" s="24">
        <f t="shared" si="8"/>
        <v>1466874</v>
      </c>
    </row>
    <row r="22" spans="1:38" ht="15">
      <c r="A22" s="5">
        <v>14</v>
      </c>
      <c r="B22" s="6" t="s">
        <v>34</v>
      </c>
      <c r="C22" s="100">
        <v>4</v>
      </c>
      <c r="D22" s="82">
        <f>AD22</f>
        <v>5875967</v>
      </c>
      <c r="E22" s="8"/>
      <c r="F22" s="8">
        <f t="shared" si="6"/>
        <v>5875967</v>
      </c>
      <c r="G22" s="252">
        <f t="shared" si="1"/>
        <v>9059413</v>
      </c>
      <c r="H22" s="32">
        <v>9059413</v>
      </c>
      <c r="I22" s="99">
        <f t="shared" si="9"/>
        <v>12159506</v>
      </c>
      <c r="J22" s="32">
        <v>12159506</v>
      </c>
      <c r="K22" s="8">
        <f t="shared" si="7"/>
        <v>1140080</v>
      </c>
      <c r="L22" s="32">
        <v>1140080</v>
      </c>
      <c r="M22" s="8"/>
      <c r="N22" s="99">
        <f t="shared" si="2"/>
        <v>13975703</v>
      </c>
      <c r="O22" s="32">
        <v>13975703</v>
      </c>
      <c r="P22" s="82"/>
      <c r="Q22" s="82"/>
      <c r="R22" s="82"/>
      <c r="S22" s="82">
        <f t="shared" si="3"/>
        <v>0</v>
      </c>
      <c r="T22" s="82"/>
      <c r="U22" s="82"/>
      <c r="V22" s="8">
        <v>2626482</v>
      </c>
      <c r="W22" s="8">
        <v>13796</v>
      </c>
      <c r="X22" s="8"/>
      <c r="Y22" s="8">
        <v>28951</v>
      </c>
      <c r="Z22" s="8">
        <v>104</v>
      </c>
      <c r="AA22" s="40">
        <f t="shared" si="4"/>
        <v>39004035</v>
      </c>
      <c r="AB22" s="41">
        <f t="shared" si="0"/>
        <v>44880002</v>
      </c>
      <c r="AC22" s="176">
        <f>(D22)/AB22*100</f>
        <v>13.092617509241645</v>
      </c>
      <c r="AD22" s="56">
        <f t="shared" si="5"/>
        <v>5875967</v>
      </c>
      <c r="AE22" s="43">
        <v>3805345</v>
      </c>
      <c r="AF22" s="43">
        <v>2070622</v>
      </c>
      <c r="AH22" s="195">
        <v>5875967</v>
      </c>
      <c r="AI22" s="24">
        <v>4213244</v>
      </c>
      <c r="AK22" s="2">
        <v>7772003</v>
      </c>
      <c r="AL22" s="24">
        <f t="shared" si="8"/>
        <v>7772003</v>
      </c>
    </row>
    <row r="23" spans="1:38" ht="15">
      <c r="A23" s="5">
        <v>15</v>
      </c>
      <c r="B23" s="6" t="s">
        <v>35</v>
      </c>
      <c r="C23" s="100">
        <v>3</v>
      </c>
      <c r="D23" s="82">
        <f>AD23+AD24</f>
        <v>1453842</v>
      </c>
      <c r="E23" s="8"/>
      <c r="F23" s="8">
        <f t="shared" si="6"/>
        <v>1453842</v>
      </c>
      <c r="G23" s="252">
        <f t="shared" si="1"/>
        <v>2152503</v>
      </c>
      <c r="H23" s="32">
        <v>2152503</v>
      </c>
      <c r="I23" s="8">
        <f t="shared" si="9"/>
        <v>879899</v>
      </c>
      <c r="J23" s="32">
        <v>879899</v>
      </c>
      <c r="K23" s="99">
        <f t="shared" si="7"/>
        <v>2344899</v>
      </c>
      <c r="L23" s="8"/>
      <c r="M23" s="32">
        <v>2344899</v>
      </c>
      <c r="N23" s="8">
        <f t="shared" si="2"/>
        <v>214131</v>
      </c>
      <c r="O23" s="32">
        <v>214131</v>
      </c>
      <c r="P23" s="82"/>
      <c r="Q23" s="82"/>
      <c r="R23" s="82"/>
      <c r="S23" s="82">
        <f>T23+U23</f>
        <v>768523</v>
      </c>
      <c r="T23" s="32">
        <v>768523</v>
      </c>
      <c r="U23" s="82"/>
      <c r="V23" s="8"/>
      <c r="W23" s="8"/>
      <c r="X23" s="8">
        <v>43079</v>
      </c>
      <c r="Y23" s="8"/>
      <c r="Z23" s="8">
        <v>29</v>
      </c>
      <c r="AA23" s="40">
        <f t="shared" si="4"/>
        <v>6403063</v>
      </c>
      <c r="AB23" s="41">
        <f t="shared" si="0"/>
        <v>7856905</v>
      </c>
      <c r="AC23" s="176">
        <f>(D23)/AB23*100</f>
        <v>18.50400380302422</v>
      </c>
      <c r="AD23" s="56">
        <f t="shared" si="5"/>
        <v>635144</v>
      </c>
      <c r="AE23" s="43">
        <v>447708</v>
      </c>
      <c r="AF23" s="43">
        <v>187436</v>
      </c>
      <c r="AH23" s="195">
        <v>635144</v>
      </c>
      <c r="AI23" s="24">
        <v>383286</v>
      </c>
      <c r="AK23" s="2">
        <v>528185</v>
      </c>
      <c r="AL23" s="24">
        <f t="shared" si="8"/>
        <v>-240338</v>
      </c>
    </row>
    <row r="24" spans="1:38" ht="14.25">
      <c r="A24" s="5">
        <v>16</v>
      </c>
      <c r="B24" s="6" t="s">
        <v>36</v>
      </c>
      <c r="C24" s="100"/>
      <c r="D24" s="82"/>
      <c r="E24" s="8"/>
      <c r="F24" s="8">
        <f>D24+E24</f>
        <v>0</v>
      </c>
      <c r="G24" s="10">
        <f t="shared" si="1"/>
        <v>0</v>
      </c>
      <c r="H24" s="32"/>
      <c r="I24" s="8">
        <f t="shared" si="9"/>
        <v>0</v>
      </c>
      <c r="J24" s="32"/>
      <c r="K24" s="8">
        <f t="shared" si="7"/>
        <v>0</v>
      </c>
      <c r="L24" s="8"/>
      <c r="N24" s="8">
        <f t="shared" si="2"/>
        <v>0</v>
      </c>
      <c r="O24" s="82"/>
      <c r="P24" s="82"/>
      <c r="Q24" s="82"/>
      <c r="R24" s="82"/>
      <c r="S24" s="82">
        <f t="shared" si="3"/>
        <v>0</v>
      </c>
      <c r="T24" s="82"/>
      <c r="U24" s="82"/>
      <c r="V24" s="8"/>
      <c r="W24" s="8"/>
      <c r="X24" s="8"/>
      <c r="Y24" s="8"/>
      <c r="Z24" s="8"/>
      <c r="AA24" s="40">
        <f t="shared" si="4"/>
        <v>0</v>
      </c>
      <c r="AB24" s="41">
        <f t="shared" si="0"/>
        <v>0</v>
      </c>
      <c r="AC24" s="176"/>
      <c r="AD24" s="56">
        <f t="shared" si="5"/>
        <v>818698</v>
      </c>
      <c r="AE24" s="43">
        <v>483120</v>
      </c>
      <c r="AF24" s="43">
        <v>335578</v>
      </c>
      <c r="AH24" s="120">
        <v>818698</v>
      </c>
      <c r="AI24" s="2">
        <v>474893</v>
      </c>
      <c r="AL24" s="24">
        <f t="shared" si="8"/>
        <v>0</v>
      </c>
    </row>
    <row r="25" spans="1:38" ht="15">
      <c r="A25" s="5">
        <v>17</v>
      </c>
      <c r="B25" s="6" t="s">
        <v>37</v>
      </c>
      <c r="C25" s="100">
        <v>2</v>
      </c>
      <c r="D25" s="82">
        <f>AD25</f>
        <v>3841354</v>
      </c>
      <c r="E25" s="8"/>
      <c r="F25" s="8">
        <f t="shared" si="6"/>
        <v>3841354</v>
      </c>
      <c r="G25" s="252">
        <f t="shared" si="1"/>
        <v>5705644</v>
      </c>
      <c r="H25" s="32">
        <v>5705644</v>
      </c>
      <c r="I25" s="8">
        <f t="shared" si="9"/>
        <v>2399585</v>
      </c>
      <c r="J25" s="32">
        <v>2399585</v>
      </c>
      <c r="K25" s="8">
        <f t="shared" si="7"/>
        <v>2636381</v>
      </c>
      <c r="L25" s="8"/>
      <c r="M25" s="32">
        <v>2636381</v>
      </c>
      <c r="N25" s="8">
        <f t="shared" si="2"/>
        <v>669135</v>
      </c>
      <c r="O25" s="32">
        <v>669135</v>
      </c>
      <c r="P25" s="82"/>
      <c r="Q25" s="82"/>
      <c r="R25" s="82"/>
      <c r="S25" s="82">
        <f>T25+U25</f>
        <v>3737017</v>
      </c>
      <c r="T25" s="32">
        <v>3737017</v>
      </c>
      <c r="U25" s="82"/>
      <c r="V25" s="8">
        <v>1277692</v>
      </c>
      <c r="W25" s="8">
        <v>10548</v>
      </c>
      <c r="X25" s="8">
        <v>943502</v>
      </c>
      <c r="Y25" s="8"/>
      <c r="Z25" s="8">
        <v>722</v>
      </c>
      <c r="AA25" s="40">
        <f t="shared" si="4"/>
        <v>17380226</v>
      </c>
      <c r="AB25" s="41">
        <f t="shared" si="0"/>
        <v>21221580</v>
      </c>
      <c r="AC25" s="176">
        <f>(D25)/AB25*100</f>
        <v>18.1011687159957</v>
      </c>
      <c r="AD25" s="56">
        <f t="shared" si="5"/>
        <v>3841354</v>
      </c>
      <c r="AE25" s="43">
        <v>2240742</v>
      </c>
      <c r="AF25" s="43">
        <v>1600612</v>
      </c>
      <c r="AH25" s="195">
        <v>3841354</v>
      </c>
      <c r="AI25" s="2">
        <v>2083541</v>
      </c>
      <c r="AK25" s="2">
        <v>2854476</v>
      </c>
      <c r="AL25" s="24">
        <f t="shared" si="8"/>
        <v>-882541</v>
      </c>
    </row>
    <row r="26" spans="1:38" ht="15">
      <c r="A26" s="5">
        <v>18</v>
      </c>
      <c r="B26" s="6" t="s">
        <v>38</v>
      </c>
      <c r="C26" s="100">
        <v>3</v>
      </c>
      <c r="D26" s="82">
        <f>AD26</f>
        <v>4630317</v>
      </c>
      <c r="E26" s="8"/>
      <c r="F26" s="8">
        <f t="shared" si="6"/>
        <v>4630317</v>
      </c>
      <c r="G26" s="252">
        <f t="shared" si="1"/>
        <v>6833634</v>
      </c>
      <c r="H26" s="32">
        <v>6833634</v>
      </c>
      <c r="I26" s="8">
        <f t="shared" si="9"/>
        <v>4309584</v>
      </c>
      <c r="J26" s="32">
        <v>4309584</v>
      </c>
      <c r="K26" s="8">
        <f t="shared" si="7"/>
        <v>766707</v>
      </c>
      <c r="L26" s="32">
        <v>766707</v>
      </c>
      <c r="M26" s="8"/>
      <c r="N26" s="99">
        <f>R26</f>
        <v>4898022</v>
      </c>
      <c r="O26" s="82"/>
      <c r="P26" s="82"/>
      <c r="Q26" s="82"/>
      <c r="R26" s="32">
        <v>4898022</v>
      </c>
      <c r="S26" s="82">
        <f t="shared" si="3"/>
        <v>0</v>
      </c>
      <c r="T26" s="82"/>
      <c r="U26" s="82"/>
      <c r="V26" s="8">
        <v>230</v>
      </c>
      <c r="W26" s="8"/>
      <c r="X26" s="8"/>
      <c r="Y26" s="8">
        <v>14283</v>
      </c>
      <c r="Z26" s="8">
        <v>139</v>
      </c>
      <c r="AA26" s="40">
        <f t="shared" si="4"/>
        <v>16822599</v>
      </c>
      <c r="AB26" s="41">
        <f t="shared" si="0"/>
        <v>21452916</v>
      </c>
      <c r="AC26" s="176">
        <f>(D26)/AB26*100</f>
        <v>21.58362527499758</v>
      </c>
      <c r="AD26" s="56">
        <f t="shared" si="5"/>
        <v>4630317</v>
      </c>
      <c r="AE26" s="43">
        <v>2888843</v>
      </c>
      <c r="AF26" s="43">
        <v>1741474</v>
      </c>
      <c r="AH26" s="195">
        <v>4630317</v>
      </c>
      <c r="AI26" s="2">
        <v>3411009</v>
      </c>
      <c r="AJ26" s="24"/>
      <c r="AK26" s="2">
        <v>2974243</v>
      </c>
      <c r="AL26" s="24">
        <f t="shared" si="8"/>
        <v>2974243</v>
      </c>
    </row>
    <row r="27" spans="1:38" ht="15">
      <c r="A27" s="5">
        <v>19</v>
      </c>
      <c r="B27" s="6" t="s">
        <v>39</v>
      </c>
      <c r="C27" s="100">
        <v>3</v>
      </c>
      <c r="D27" s="82">
        <f>AD27</f>
        <v>5283309</v>
      </c>
      <c r="E27" s="8"/>
      <c r="F27" s="8">
        <f t="shared" si="6"/>
        <v>5283309</v>
      </c>
      <c r="G27" s="252">
        <f t="shared" si="1"/>
        <v>12903873</v>
      </c>
      <c r="H27" s="32">
        <v>12903873</v>
      </c>
      <c r="I27" s="99">
        <f t="shared" si="9"/>
        <v>8930277</v>
      </c>
      <c r="J27" s="32">
        <v>8930277</v>
      </c>
      <c r="K27" s="8">
        <f t="shared" si="7"/>
        <v>1051189</v>
      </c>
      <c r="L27" s="32">
        <v>1051189</v>
      </c>
      <c r="M27" s="8"/>
      <c r="N27" s="8">
        <f t="shared" si="2"/>
        <v>3205315</v>
      </c>
      <c r="O27" s="82"/>
      <c r="P27" s="82"/>
      <c r="Q27" s="32">
        <v>3205315</v>
      </c>
      <c r="R27" s="82"/>
      <c r="S27" s="82">
        <f t="shared" si="3"/>
        <v>0</v>
      </c>
      <c r="T27" s="82"/>
      <c r="U27" s="82"/>
      <c r="V27" s="8"/>
      <c r="W27" s="8">
        <v>10329</v>
      </c>
      <c r="X27" s="8"/>
      <c r="Y27" s="8">
        <v>28922</v>
      </c>
      <c r="Z27" s="8">
        <v>293</v>
      </c>
      <c r="AA27" s="40">
        <f t="shared" si="4"/>
        <v>26130198</v>
      </c>
      <c r="AB27" s="41">
        <f t="shared" si="0"/>
        <v>31413507</v>
      </c>
      <c r="AC27" s="176">
        <f>(D27)/AB27*100</f>
        <v>16.818590168872262</v>
      </c>
      <c r="AD27" s="56">
        <f t="shared" si="5"/>
        <v>5283309</v>
      </c>
      <c r="AE27" s="43">
        <v>3592908</v>
      </c>
      <c r="AF27" s="43">
        <v>1690401</v>
      </c>
      <c r="AH27" s="195">
        <v>5283309</v>
      </c>
      <c r="AI27" s="2">
        <v>3593805</v>
      </c>
      <c r="AJ27" s="24"/>
      <c r="AK27" s="2">
        <v>5678598</v>
      </c>
      <c r="AL27" s="24">
        <f t="shared" si="8"/>
        <v>5678598</v>
      </c>
    </row>
    <row r="28" spans="1:38" ht="15">
      <c r="A28" s="5">
        <v>20</v>
      </c>
      <c r="B28" s="6" t="s">
        <v>40</v>
      </c>
      <c r="C28" s="100">
        <v>4</v>
      </c>
      <c r="D28" s="82">
        <f>AD28</f>
        <v>7158128</v>
      </c>
      <c r="E28" s="8"/>
      <c r="F28" s="8">
        <f t="shared" si="6"/>
        <v>7158128</v>
      </c>
      <c r="G28" s="252">
        <f t="shared" si="1"/>
        <v>9906373</v>
      </c>
      <c r="H28" s="32">
        <v>9906373</v>
      </c>
      <c r="I28" s="99">
        <f t="shared" si="9"/>
        <v>9729434</v>
      </c>
      <c r="J28" s="32">
        <v>9729434</v>
      </c>
      <c r="K28" s="99">
        <f t="shared" si="7"/>
        <v>16796212</v>
      </c>
      <c r="L28" s="32">
        <v>16796212</v>
      </c>
      <c r="M28" s="8"/>
      <c r="N28" s="8">
        <f t="shared" si="2"/>
        <v>1736664</v>
      </c>
      <c r="O28" s="32">
        <v>1736664</v>
      </c>
      <c r="P28" s="82"/>
      <c r="Q28" s="82"/>
      <c r="R28" s="82"/>
      <c r="S28" s="82">
        <f t="shared" si="3"/>
        <v>0</v>
      </c>
      <c r="T28" s="82"/>
      <c r="U28" s="82"/>
      <c r="V28" s="8">
        <v>1415965</v>
      </c>
      <c r="W28" s="8">
        <v>1349190</v>
      </c>
      <c r="X28" s="8"/>
      <c r="Y28" s="8">
        <v>26603</v>
      </c>
      <c r="Z28" s="8"/>
      <c r="AA28" s="40">
        <f t="shared" si="4"/>
        <v>40960441</v>
      </c>
      <c r="AB28" s="41">
        <f t="shared" si="0"/>
        <v>48118569</v>
      </c>
      <c r="AC28" s="176">
        <f>(D28)/AB28*100</f>
        <v>14.876020107746763</v>
      </c>
      <c r="AD28" s="56">
        <f t="shared" si="5"/>
        <v>7158128</v>
      </c>
      <c r="AE28" s="43">
        <v>6357224</v>
      </c>
      <c r="AF28" s="43">
        <v>800904</v>
      </c>
      <c r="AH28" s="195">
        <v>7158128</v>
      </c>
      <c r="AI28" s="2">
        <v>4020802</v>
      </c>
      <c r="AK28" s="2">
        <v>5592238</v>
      </c>
      <c r="AL28" s="24">
        <f t="shared" si="8"/>
        <v>5592238</v>
      </c>
    </row>
    <row r="29" spans="1:38" ht="14.25">
      <c r="A29" s="5">
        <v>21</v>
      </c>
      <c r="B29" s="6" t="s">
        <v>41</v>
      </c>
      <c r="C29" s="100"/>
      <c r="D29" s="82"/>
      <c r="E29" s="8"/>
      <c r="F29" s="8">
        <f t="shared" si="6"/>
        <v>0</v>
      </c>
      <c r="G29" s="10">
        <f t="shared" si="1"/>
        <v>0</v>
      </c>
      <c r="H29" s="32"/>
      <c r="I29" s="8">
        <f t="shared" si="9"/>
        <v>0</v>
      </c>
      <c r="J29" s="32"/>
      <c r="K29" s="8">
        <f t="shared" si="7"/>
        <v>0</v>
      </c>
      <c r="L29" s="8"/>
      <c r="M29" s="8"/>
      <c r="N29" s="8">
        <f t="shared" si="2"/>
        <v>0</v>
      </c>
      <c r="O29" s="82"/>
      <c r="P29" s="82"/>
      <c r="Q29" s="82"/>
      <c r="R29" s="82"/>
      <c r="S29" s="82">
        <f t="shared" si="3"/>
        <v>0</v>
      </c>
      <c r="T29" s="82"/>
      <c r="U29" s="82"/>
      <c r="V29" s="8"/>
      <c r="W29" s="8"/>
      <c r="X29" s="8"/>
      <c r="Y29" s="8"/>
      <c r="Z29" s="8"/>
      <c r="AA29" s="40">
        <f t="shared" si="4"/>
        <v>0</v>
      </c>
      <c r="AB29" s="41">
        <f t="shared" si="0"/>
        <v>0</v>
      </c>
      <c r="AC29" s="176"/>
      <c r="AD29" s="56">
        <f t="shared" si="5"/>
        <v>1295058</v>
      </c>
      <c r="AE29" s="43">
        <v>724491</v>
      </c>
      <c r="AF29" s="43">
        <v>570567</v>
      </c>
      <c r="AH29" s="120">
        <v>1295058</v>
      </c>
      <c r="AI29" s="2">
        <v>943333</v>
      </c>
      <c r="AL29" s="24">
        <f t="shared" si="8"/>
        <v>0</v>
      </c>
    </row>
    <row r="30" spans="1:38" ht="15">
      <c r="A30" s="5">
        <v>22</v>
      </c>
      <c r="B30" s="6" t="s">
        <v>100</v>
      </c>
      <c r="C30" s="100">
        <v>3</v>
      </c>
      <c r="D30" s="82">
        <f>AD30</f>
        <v>9739114</v>
      </c>
      <c r="E30" s="8"/>
      <c r="F30" s="8">
        <f t="shared" si="6"/>
        <v>9739114</v>
      </c>
      <c r="G30" s="252">
        <f>H30</f>
        <v>13383415</v>
      </c>
      <c r="H30" s="32">
        <v>13383415</v>
      </c>
      <c r="I30" s="99">
        <f t="shared" si="9"/>
        <v>14258211</v>
      </c>
      <c r="J30" s="32">
        <v>14258211</v>
      </c>
      <c r="K30" s="8">
        <f t="shared" si="7"/>
        <v>2120118</v>
      </c>
      <c r="L30" s="32">
        <v>2120118</v>
      </c>
      <c r="M30" s="8"/>
      <c r="N30" s="8">
        <f t="shared" si="2"/>
        <v>6569496</v>
      </c>
      <c r="O30" s="82"/>
      <c r="P30" s="82"/>
      <c r="Q30" s="32">
        <v>6569496</v>
      </c>
      <c r="R30" s="82"/>
      <c r="S30" s="82">
        <f t="shared" si="3"/>
        <v>0</v>
      </c>
      <c r="T30" s="82"/>
      <c r="U30" s="82"/>
      <c r="V30" s="8">
        <v>4977930</v>
      </c>
      <c r="W30" s="8">
        <v>19738</v>
      </c>
      <c r="X30" s="8"/>
      <c r="Y30" s="8">
        <v>41050</v>
      </c>
      <c r="Z30" s="8"/>
      <c r="AA30" s="40">
        <f t="shared" si="4"/>
        <v>41369958</v>
      </c>
      <c r="AB30" s="41">
        <f t="shared" si="0"/>
        <v>51109072</v>
      </c>
      <c r="AC30" s="176">
        <f aca="true" t="shared" si="10" ref="AC30:AC38">(D30)/AB30*100</f>
        <v>19.05554849440428</v>
      </c>
      <c r="AD30" s="56">
        <f t="shared" si="5"/>
        <v>9739114</v>
      </c>
      <c r="AE30" s="43">
        <v>6922115</v>
      </c>
      <c r="AF30" s="43">
        <v>2816999</v>
      </c>
      <c r="AH30" s="195">
        <v>9739114</v>
      </c>
      <c r="AI30" s="2">
        <v>7180690</v>
      </c>
      <c r="AK30" s="2">
        <v>9442177</v>
      </c>
      <c r="AL30" s="24">
        <f t="shared" si="8"/>
        <v>9442177</v>
      </c>
    </row>
    <row r="31" spans="1:38" ht="15">
      <c r="A31" s="5">
        <v>23</v>
      </c>
      <c r="B31" s="6" t="s">
        <v>101</v>
      </c>
      <c r="C31" s="100">
        <v>4</v>
      </c>
      <c r="D31" s="82">
        <f>AD31+AD29</f>
        <v>4478312</v>
      </c>
      <c r="E31" s="8"/>
      <c r="F31" s="8">
        <f t="shared" si="6"/>
        <v>4478312</v>
      </c>
      <c r="G31" s="252">
        <f t="shared" si="1"/>
        <v>6575163</v>
      </c>
      <c r="H31" s="32">
        <v>6575163</v>
      </c>
      <c r="I31" s="99">
        <f t="shared" si="9"/>
        <v>9277895</v>
      </c>
      <c r="J31" s="32">
        <v>9277895</v>
      </c>
      <c r="K31" s="8">
        <f t="shared" si="7"/>
        <v>2015481</v>
      </c>
      <c r="L31" s="32">
        <v>2015481</v>
      </c>
      <c r="M31" s="8"/>
      <c r="N31" s="99">
        <f t="shared" si="2"/>
        <v>9568967</v>
      </c>
      <c r="O31" s="82"/>
      <c r="P31" s="32">
        <v>9568967</v>
      </c>
      <c r="Q31" s="82"/>
      <c r="R31" s="82"/>
      <c r="S31" s="82">
        <f>T31+U31</f>
        <v>0</v>
      </c>
      <c r="T31" s="82"/>
      <c r="U31" s="82"/>
      <c r="V31" s="8">
        <v>3705581</v>
      </c>
      <c r="W31" s="8">
        <v>9470</v>
      </c>
      <c r="X31" s="8"/>
      <c r="Y31" s="8">
        <v>40525</v>
      </c>
      <c r="Z31" s="8"/>
      <c r="AA31" s="40">
        <f t="shared" si="4"/>
        <v>31193082</v>
      </c>
      <c r="AB31" s="41">
        <f t="shared" si="0"/>
        <v>35671394</v>
      </c>
      <c r="AC31" s="176">
        <f t="shared" si="10"/>
        <v>12.554350973780279</v>
      </c>
      <c r="AD31" s="56">
        <f t="shared" si="5"/>
        <v>3183254</v>
      </c>
      <c r="AE31" s="43">
        <v>2440342</v>
      </c>
      <c r="AF31" s="43">
        <v>742912</v>
      </c>
      <c r="AH31" s="195">
        <v>3183254</v>
      </c>
      <c r="AI31" s="24">
        <v>2032639</v>
      </c>
      <c r="AK31" s="2">
        <v>6699506</v>
      </c>
      <c r="AL31" s="24">
        <f t="shared" si="8"/>
        <v>6699506</v>
      </c>
    </row>
    <row r="32" spans="1:38" ht="15">
      <c r="A32" s="5">
        <v>24</v>
      </c>
      <c r="B32" s="6" t="s">
        <v>44</v>
      </c>
      <c r="C32" s="100">
        <v>3</v>
      </c>
      <c r="D32" s="82">
        <f>AD32+AD9</f>
        <v>3314480</v>
      </c>
      <c r="E32" s="8"/>
      <c r="F32" s="8">
        <f t="shared" si="6"/>
        <v>3314480</v>
      </c>
      <c r="G32" s="252">
        <f t="shared" si="1"/>
        <v>8902960</v>
      </c>
      <c r="H32" s="32">
        <v>8902960</v>
      </c>
      <c r="I32" s="99">
        <f t="shared" si="9"/>
        <v>11301041</v>
      </c>
      <c r="J32" s="32">
        <v>11301041</v>
      </c>
      <c r="K32" s="8">
        <f t="shared" si="7"/>
        <v>3068223</v>
      </c>
      <c r="L32" s="8"/>
      <c r="M32" s="32">
        <v>3068223</v>
      </c>
      <c r="N32" s="8">
        <f t="shared" si="2"/>
        <v>1623403</v>
      </c>
      <c r="O32" s="32">
        <v>1623403</v>
      </c>
      <c r="P32" s="82"/>
      <c r="Q32" s="82"/>
      <c r="R32" s="82"/>
      <c r="S32" s="82">
        <f>T32+U32</f>
        <v>5417065</v>
      </c>
      <c r="T32" s="32">
        <v>5417065</v>
      </c>
      <c r="U32" s="82"/>
      <c r="V32" s="8">
        <v>2696791</v>
      </c>
      <c r="W32" s="8">
        <v>19520</v>
      </c>
      <c r="X32" s="8"/>
      <c r="Y32" s="8"/>
      <c r="Z32" s="8"/>
      <c r="AA32" s="40">
        <f t="shared" si="4"/>
        <v>33029003</v>
      </c>
      <c r="AB32" s="41">
        <f t="shared" si="0"/>
        <v>36343483</v>
      </c>
      <c r="AC32" s="176">
        <f t="shared" si="10"/>
        <v>9.11987439398695</v>
      </c>
      <c r="AD32" s="56">
        <f t="shared" si="5"/>
        <v>3127174</v>
      </c>
      <c r="AE32" s="43">
        <v>1533528</v>
      </c>
      <c r="AF32" s="43">
        <v>1593646</v>
      </c>
      <c r="AH32" s="195">
        <v>3127174</v>
      </c>
      <c r="AI32" s="24">
        <v>2055457</v>
      </c>
      <c r="AK32" s="2">
        <v>5199733</v>
      </c>
      <c r="AL32" s="24">
        <f t="shared" si="8"/>
        <v>-217332</v>
      </c>
    </row>
    <row r="33" spans="1:38" ht="15">
      <c r="A33" s="5">
        <v>25</v>
      </c>
      <c r="B33" s="6" t="s">
        <v>45</v>
      </c>
      <c r="C33" s="100">
        <v>4</v>
      </c>
      <c r="D33" s="82">
        <f>AD33</f>
        <v>2315812</v>
      </c>
      <c r="E33" s="8"/>
      <c r="F33" s="8">
        <f t="shared" si="6"/>
        <v>2315812</v>
      </c>
      <c r="G33" s="252">
        <f t="shared" si="1"/>
        <v>3745605</v>
      </c>
      <c r="H33" s="32">
        <v>3745605</v>
      </c>
      <c r="I33" s="99">
        <f t="shared" si="9"/>
        <v>4440616</v>
      </c>
      <c r="J33" s="32">
        <v>4440616</v>
      </c>
      <c r="K33" s="8">
        <f t="shared" si="7"/>
        <v>1682576</v>
      </c>
      <c r="L33" s="32">
        <v>1682576</v>
      </c>
      <c r="M33" s="8"/>
      <c r="N33" s="8">
        <f t="shared" si="2"/>
        <v>940631</v>
      </c>
      <c r="O33" s="32">
        <v>940631</v>
      </c>
      <c r="P33" s="82"/>
      <c r="Q33" s="82"/>
      <c r="R33" s="82"/>
      <c r="S33" s="109">
        <f>T33+U33</f>
        <v>3306626</v>
      </c>
      <c r="T33" s="32">
        <v>3306626</v>
      </c>
      <c r="U33" s="82"/>
      <c r="V33" s="8">
        <v>1387354</v>
      </c>
      <c r="W33" s="8">
        <v>10</v>
      </c>
      <c r="X33" s="8"/>
      <c r="Y33" s="8"/>
      <c r="Z33" s="8">
        <v>1744</v>
      </c>
      <c r="AA33" s="40">
        <f t="shared" si="4"/>
        <v>15505162</v>
      </c>
      <c r="AB33" s="41">
        <f t="shared" si="0"/>
        <v>17820974</v>
      </c>
      <c r="AC33" s="176">
        <f t="shared" si="10"/>
        <v>12.994867732818644</v>
      </c>
      <c r="AD33" s="56">
        <f t="shared" si="5"/>
        <v>2315812</v>
      </c>
      <c r="AE33" s="43">
        <v>2315812</v>
      </c>
      <c r="AF33" s="43">
        <v>0</v>
      </c>
      <c r="AH33" s="195">
        <v>2315812</v>
      </c>
      <c r="AI33" s="24">
        <v>1755860</v>
      </c>
      <c r="AK33" s="2">
        <v>3788404</v>
      </c>
      <c r="AL33" s="24">
        <f t="shared" si="8"/>
        <v>481778</v>
      </c>
    </row>
    <row r="34" spans="1:38" ht="15">
      <c r="A34" s="5">
        <v>26</v>
      </c>
      <c r="B34" s="6" t="s">
        <v>46</v>
      </c>
      <c r="C34" s="100">
        <v>4</v>
      </c>
      <c r="D34" s="82">
        <f>AD34</f>
        <v>1554017</v>
      </c>
      <c r="E34" s="8"/>
      <c r="F34" s="8">
        <f t="shared" si="6"/>
        <v>1554017</v>
      </c>
      <c r="G34" s="252">
        <f t="shared" si="1"/>
        <v>3205523</v>
      </c>
      <c r="H34" s="32">
        <v>3205523</v>
      </c>
      <c r="I34" s="99">
        <f t="shared" si="9"/>
        <v>2174498</v>
      </c>
      <c r="J34" s="32">
        <v>2174498</v>
      </c>
      <c r="K34" s="99">
        <f t="shared" si="7"/>
        <v>4249221</v>
      </c>
      <c r="L34" s="32">
        <v>4249221</v>
      </c>
      <c r="M34" s="8"/>
      <c r="N34" s="8">
        <f t="shared" si="2"/>
        <v>0</v>
      </c>
      <c r="O34" s="82"/>
      <c r="P34" s="82"/>
      <c r="Q34" s="82"/>
      <c r="R34" s="82"/>
      <c r="S34" s="82">
        <f t="shared" si="3"/>
        <v>0</v>
      </c>
      <c r="T34" s="82"/>
      <c r="U34" s="82"/>
      <c r="V34" s="8"/>
      <c r="W34" s="8"/>
      <c r="X34" s="8"/>
      <c r="Y34" s="8"/>
      <c r="Z34" s="8"/>
      <c r="AA34" s="40">
        <f t="shared" si="4"/>
        <v>9629242</v>
      </c>
      <c r="AB34" s="41">
        <f t="shared" si="0"/>
        <v>11183259</v>
      </c>
      <c r="AC34" s="176">
        <f t="shared" si="10"/>
        <v>13.895922467681379</v>
      </c>
      <c r="AD34" s="56">
        <f t="shared" si="5"/>
        <v>1554017</v>
      </c>
      <c r="AE34" s="43">
        <v>1510562</v>
      </c>
      <c r="AF34" s="43">
        <v>43455</v>
      </c>
      <c r="AH34" s="195">
        <v>1554017</v>
      </c>
      <c r="AI34" s="2">
        <v>1189158</v>
      </c>
      <c r="AK34" s="2">
        <v>1159847</v>
      </c>
      <c r="AL34" s="24">
        <f t="shared" si="8"/>
        <v>1159847</v>
      </c>
    </row>
    <row r="35" spans="1:38" ht="15">
      <c r="A35" s="5"/>
      <c r="B35" s="7" t="s">
        <v>47</v>
      </c>
      <c r="C35" s="5">
        <v>4</v>
      </c>
      <c r="D35" s="82">
        <f aca="true" t="shared" si="11" ref="D35:AB35">SUM(D9:D34)</f>
        <v>90910772</v>
      </c>
      <c r="E35" s="8">
        <f t="shared" si="11"/>
        <v>0</v>
      </c>
      <c r="F35" s="8">
        <f t="shared" si="11"/>
        <v>90910772</v>
      </c>
      <c r="G35" s="99">
        <f t="shared" si="11"/>
        <v>160665017</v>
      </c>
      <c r="H35" s="8">
        <f>SUM(H9:H34)</f>
        <v>160665017</v>
      </c>
      <c r="I35" s="99">
        <f>SUM(I9:I34)</f>
        <v>130797759</v>
      </c>
      <c r="J35" s="110">
        <f t="shared" si="11"/>
        <v>130797759</v>
      </c>
      <c r="K35" s="8">
        <f t="shared" si="11"/>
        <v>56352203</v>
      </c>
      <c r="L35" s="8">
        <f t="shared" si="11"/>
        <v>35183283</v>
      </c>
      <c r="M35" s="8">
        <f>SUM(M9:M34)</f>
        <v>21168920</v>
      </c>
      <c r="N35" s="99">
        <f t="shared" si="11"/>
        <v>93494483</v>
      </c>
      <c r="O35" s="82">
        <f t="shared" si="11"/>
        <v>53393452</v>
      </c>
      <c r="P35" s="82">
        <f t="shared" si="11"/>
        <v>20414099</v>
      </c>
      <c r="Q35" s="82">
        <f t="shared" si="11"/>
        <v>10178157</v>
      </c>
      <c r="R35" s="82">
        <f>SUM(R9:R34)</f>
        <v>9508775</v>
      </c>
      <c r="S35" s="82">
        <f t="shared" si="11"/>
        <v>30030721</v>
      </c>
      <c r="T35" s="82">
        <f t="shared" si="11"/>
        <v>30030721</v>
      </c>
      <c r="U35" s="82">
        <f>SUM(U9:U34)</f>
        <v>0</v>
      </c>
      <c r="V35" s="8">
        <f t="shared" si="11"/>
        <v>28450594</v>
      </c>
      <c r="W35" s="8">
        <f t="shared" si="11"/>
        <v>5132546</v>
      </c>
      <c r="X35" s="8">
        <f t="shared" si="11"/>
        <v>3496394</v>
      </c>
      <c r="Y35" s="8">
        <f t="shared" si="11"/>
        <v>375230</v>
      </c>
      <c r="Z35" s="8">
        <f>SUM(Z9:Z34)</f>
        <v>3755</v>
      </c>
      <c r="AA35" s="8">
        <f t="shared" si="11"/>
        <v>508798702</v>
      </c>
      <c r="AB35" s="8">
        <f t="shared" si="11"/>
        <v>599709474</v>
      </c>
      <c r="AC35" s="176">
        <f t="shared" si="10"/>
        <v>15.15913553835236</v>
      </c>
      <c r="AD35" s="8">
        <f aca="true" t="shared" si="12" ref="AD35:AI35">SUM(AD9:AD34)</f>
        <v>90910772</v>
      </c>
      <c r="AE35" s="410">
        <f t="shared" si="12"/>
        <v>60943900</v>
      </c>
      <c r="AF35" s="8">
        <f t="shared" si="12"/>
        <v>29966872</v>
      </c>
      <c r="AG35" s="8">
        <f t="shared" si="12"/>
        <v>0</v>
      </c>
      <c r="AH35" s="8">
        <f t="shared" si="12"/>
        <v>90910772</v>
      </c>
      <c r="AI35" s="34">
        <f t="shared" si="12"/>
        <v>59376593</v>
      </c>
      <c r="AL35" s="24"/>
    </row>
    <row r="36" spans="1:38" ht="14.25">
      <c r="A36" s="4">
        <v>27</v>
      </c>
      <c r="B36" s="3" t="s">
        <v>48</v>
      </c>
      <c r="C36" s="4"/>
      <c r="D36" s="82"/>
      <c r="E36" s="82">
        <v>2593920</v>
      </c>
      <c r="F36" s="8">
        <f t="shared" si="6"/>
        <v>2593920</v>
      </c>
      <c r="G36" s="10">
        <f t="shared" si="1"/>
        <v>8440357</v>
      </c>
      <c r="H36" s="32">
        <v>8440357</v>
      </c>
      <c r="I36" s="8">
        <f t="shared" si="9"/>
        <v>8161323</v>
      </c>
      <c r="J36" s="32">
        <v>8161323</v>
      </c>
      <c r="K36" s="8">
        <f t="shared" si="7"/>
        <v>2303559</v>
      </c>
      <c r="L36" s="32">
        <v>2303559</v>
      </c>
      <c r="M36" s="8"/>
      <c r="N36" s="8">
        <f>O36+P36+Q36</f>
        <v>4274022</v>
      </c>
      <c r="O36" s="32">
        <v>4274022</v>
      </c>
      <c r="P36" s="82"/>
      <c r="Q36" s="82"/>
      <c r="R36" s="82"/>
      <c r="S36" s="82">
        <f t="shared" si="3"/>
        <v>0</v>
      </c>
      <c r="T36" s="82"/>
      <c r="U36" s="82"/>
      <c r="V36" s="8"/>
      <c r="W36" s="8"/>
      <c r="X36" s="8"/>
      <c r="Y36" s="8">
        <v>725869</v>
      </c>
      <c r="Z36" s="8"/>
      <c r="AA36" s="40">
        <f t="shared" si="4"/>
        <v>23905130</v>
      </c>
      <c r="AB36" s="41">
        <f>AA36+F36</f>
        <v>26499050</v>
      </c>
      <c r="AC36" s="176">
        <f t="shared" si="10"/>
        <v>0</v>
      </c>
      <c r="AG36" s="24">
        <f>E36</f>
        <v>2593920</v>
      </c>
      <c r="AH36" s="195">
        <f>AG36+AA36</f>
        <v>26499050</v>
      </c>
      <c r="AK36" s="2">
        <v>6475228</v>
      </c>
      <c r="AL36" s="24">
        <f t="shared" si="8"/>
        <v>6475228</v>
      </c>
    </row>
    <row r="37" spans="1:38" ht="14.25">
      <c r="A37" s="4">
        <v>28</v>
      </c>
      <c r="B37" s="3" t="s">
        <v>49</v>
      </c>
      <c r="C37" s="4"/>
      <c r="D37" s="82"/>
      <c r="E37" s="82">
        <v>2734873</v>
      </c>
      <c r="F37" s="8">
        <f t="shared" si="6"/>
        <v>2734873</v>
      </c>
      <c r="G37" s="10">
        <f t="shared" si="1"/>
        <v>3677397</v>
      </c>
      <c r="H37" s="32">
        <v>3677397</v>
      </c>
      <c r="I37" s="8">
        <f t="shared" si="9"/>
        <v>6033153</v>
      </c>
      <c r="J37" s="32">
        <v>6033153</v>
      </c>
      <c r="K37" s="8">
        <f t="shared" si="7"/>
        <v>1139159</v>
      </c>
      <c r="L37" s="32">
        <v>1139159</v>
      </c>
      <c r="M37" s="8"/>
      <c r="N37" s="8">
        <f>O37+P37+Q37</f>
        <v>2411871</v>
      </c>
      <c r="O37" s="32">
        <v>2411871</v>
      </c>
      <c r="P37" s="82"/>
      <c r="Q37" s="82"/>
      <c r="R37" s="82"/>
      <c r="S37" s="82">
        <f t="shared" si="3"/>
        <v>0</v>
      </c>
      <c r="T37" s="82"/>
      <c r="U37" s="82"/>
      <c r="V37" s="82">
        <v>1203710</v>
      </c>
      <c r="W37" s="82">
        <v>1136735</v>
      </c>
      <c r="X37" s="82"/>
      <c r="Y37" s="82">
        <v>414709</v>
      </c>
      <c r="Z37" s="82">
        <v>3193124</v>
      </c>
      <c r="AA37" s="40">
        <f t="shared" si="4"/>
        <v>19209858</v>
      </c>
      <c r="AB37" s="41">
        <f>AA37+F37</f>
        <v>21944731</v>
      </c>
      <c r="AC37" s="176">
        <f t="shared" si="10"/>
        <v>0</v>
      </c>
      <c r="AE37" s="194"/>
      <c r="AF37" s="194"/>
      <c r="AG37" s="24">
        <f>E37</f>
        <v>2734873</v>
      </c>
      <c r="AH37" s="195">
        <f>AG37+AA37</f>
        <v>21944731</v>
      </c>
      <c r="AI37" s="24"/>
      <c r="AK37" s="24">
        <v>6369439</v>
      </c>
      <c r="AL37" s="24">
        <f t="shared" si="8"/>
        <v>6369439</v>
      </c>
    </row>
    <row r="38" spans="1:37" ht="14.25">
      <c r="A38" s="4"/>
      <c r="B38" s="3" t="s">
        <v>50</v>
      </c>
      <c r="C38" s="4">
        <v>4</v>
      </c>
      <c r="D38" s="82">
        <f aca="true" t="shared" si="13" ref="D38:Y38">SUM(D35:D37)</f>
        <v>90910772</v>
      </c>
      <c r="E38" s="82">
        <f t="shared" si="13"/>
        <v>5328793</v>
      </c>
      <c r="F38" s="8">
        <f t="shared" si="13"/>
        <v>96239565</v>
      </c>
      <c r="G38" s="82">
        <f>SUM(G35:G37)</f>
        <v>172782771</v>
      </c>
      <c r="H38" s="82">
        <f>SUM(H35:H37)</f>
        <v>172782771</v>
      </c>
      <c r="I38" s="82">
        <f>SUM(I35:I37)</f>
        <v>144992235</v>
      </c>
      <c r="J38" s="82">
        <f t="shared" si="13"/>
        <v>144992235</v>
      </c>
      <c r="K38" s="8">
        <f t="shared" si="7"/>
        <v>59794921</v>
      </c>
      <c r="L38" s="82">
        <f t="shared" si="13"/>
        <v>38626001</v>
      </c>
      <c r="M38" s="82">
        <f>SUM(M35:M37)</f>
        <v>21168920</v>
      </c>
      <c r="N38" s="82">
        <f t="shared" si="13"/>
        <v>100180376</v>
      </c>
      <c r="O38" s="82">
        <f t="shared" si="13"/>
        <v>60079345</v>
      </c>
      <c r="P38" s="82">
        <f t="shared" si="13"/>
        <v>20414099</v>
      </c>
      <c r="Q38" s="82">
        <f t="shared" si="13"/>
        <v>10178157</v>
      </c>
      <c r="R38" s="82">
        <f>SUM(R35:R37)</f>
        <v>9508775</v>
      </c>
      <c r="S38" s="82">
        <f t="shared" si="13"/>
        <v>30030721</v>
      </c>
      <c r="T38" s="82">
        <f t="shared" si="13"/>
        <v>30030721</v>
      </c>
      <c r="U38" s="82">
        <f>SUM(U35:U37)</f>
        <v>0</v>
      </c>
      <c r="V38" s="82">
        <f t="shared" si="13"/>
        <v>29654304</v>
      </c>
      <c r="W38" s="82">
        <f t="shared" si="13"/>
        <v>6269281</v>
      </c>
      <c r="X38" s="82">
        <f t="shared" si="13"/>
        <v>3496394</v>
      </c>
      <c r="Y38" s="82">
        <f t="shared" si="13"/>
        <v>1515808</v>
      </c>
      <c r="Z38" s="82">
        <f>SUM(Z35:Z37)</f>
        <v>3196879</v>
      </c>
      <c r="AA38" s="8">
        <f>SUM(AA35:AA37)</f>
        <v>551913690</v>
      </c>
      <c r="AB38" s="8">
        <f>SUM(AB35:AB37)</f>
        <v>648153255</v>
      </c>
      <c r="AC38" s="176">
        <f t="shared" si="10"/>
        <v>14.026122880459807</v>
      </c>
      <c r="AD38" s="24"/>
      <c r="AE38" s="24"/>
      <c r="AG38" s="8">
        <f>SUM(AG35:AG37)</f>
        <v>5328793</v>
      </c>
      <c r="AH38" s="8">
        <f>SUM(AH35:AH37)</f>
        <v>139354553</v>
      </c>
      <c r="AI38" s="24"/>
      <c r="AK38" s="2">
        <f>SUM(AK10:AK37)</f>
        <v>110806333</v>
      </c>
    </row>
    <row r="39" spans="1:37" ht="15">
      <c r="A39" s="128" t="s">
        <v>51</v>
      </c>
      <c r="B39" s="129"/>
      <c r="C39" s="129"/>
      <c r="D39" s="170">
        <f>D38/AB38*100</f>
        <v>14.026122880459807</v>
      </c>
      <c r="E39" s="170">
        <f>E38/AB38*100</f>
        <v>0.8221501564471816</v>
      </c>
      <c r="F39" s="179">
        <f>F38/AB38*100</f>
        <v>14.848273036906988</v>
      </c>
      <c r="G39" s="170">
        <f>G38/AB38*100</f>
        <v>26.65770320014824</v>
      </c>
      <c r="H39" s="170">
        <f>H38/AB38</f>
        <v>0.2665770320014824</v>
      </c>
      <c r="I39" s="170">
        <f>I38/AB38*100</f>
        <v>22.3700542860037</v>
      </c>
      <c r="J39" s="170">
        <f>J38/AB38*100</f>
        <v>22.3700542860037</v>
      </c>
      <c r="K39" s="170">
        <f>K38/AB38*100</f>
        <v>9.225429408666628</v>
      </c>
      <c r="L39" s="170">
        <f>L38/AB38*100</f>
        <v>5.959393199375355</v>
      </c>
      <c r="M39" s="170">
        <f>M38/AB38*100</f>
        <v>3.266036209291273</v>
      </c>
      <c r="N39" s="170">
        <f>N38/AB38*100</f>
        <v>15.45627908634047</v>
      </c>
      <c r="O39" s="170">
        <f>O38/AB38</f>
        <v>0.09269311622912393</v>
      </c>
      <c r="P39" s="170">
        <f>P38/AB38</f>
        <v>0.031495790297311706</v>
      </c>
      <c r="Q39" s="170">
        <f>Q38/AB38</f>
        <v>0.015703318499881637</v>
      </c>
      <c r="R39" s="170">
        <f>R38/AB38*100</f>
        <v>1.4670565837087404</v>
      </c>
      <c r="S39" s="170">
        <f>S38/AB38*100</f>
        <v>4.633274733766476</v>
      </c>
      <c r="T39" s="170"/>
      <c r="U39" s="170">
        <f>U38/AB38</f>
        <v>0</v>
      </c>
      <c r="V39" s="170">
        <f>V38/AB38*100</f>
        <v>4.57519942563584</v>
      </c>
      <c r="W39" s="170">
        <f>W38/AB38*100</f>
        <v>0.9672528760192679</v>
      </c>
      <c r="X39" s="170">
        <f>X38/AB38*100</f>
        <v>0.5394393953942266</v>
      </c>
      <c r="Y39" s="170">
        <f>Y38/AB38*100</f>
        <v>0.2338656773389189</v>
      </c>
      <c r="Z39" s="170">
        <f>Z38/AB38*100</f>
        <v>0.49322887377924224</v>
      </c>
      <c r="AA39" s="170">
        <f>AA38/AB38*100</f>
        <v>85.15172696309301</v>
      </c>
      <c r="AB39" s="170">
        <f>AB38/AB38*100</f>
        <v>100</v>
      </c>
      <c r="AC39" s="170"/>
      <c r="AD39" s="24"/>
      <c r="AE39" s="24"/>
      <c r="AH39" s="2">
        <v>257845498</v>
      </c>
      <c r="AK39" s="24"/>
    </row>
    <row r="40" spans="1:29" ht="27.75" customHeight="1" hidden="1">
      <c r="A40" s="134"/>
      <c r="B40" s="139" t="s">
        <v>124</v>
      </c>
      <c r="C40" s="140"/>
      <c r="D40" s="135">
        <f>D35/AB35</f>
        <v>0.15159135538352358</v>
      </c>
      <c r="E40" s="135">
        <f>E35/AB35</f>
        <v>0</v>
      </c>
      <c r="F40" s="135">
        <f>F35/AB35</f>
        <v>0.15159135538352358</v>
      </c>
      <c r="G40" s="135">
        <f>G35/AB35</f>
        <v>0.26790475049256934</v>
      </c>
      <c r="H40" s="135">
        <f>H35/AB35</f>
        <v>0.26790475049256934</v>
      </c>
      <c r="I40" s="135">
        <f>I35/AB35</f>
        <v>0.21810187210749316</v>
      </c>
      <c r="J40" s="135">
        <f>J35/AB35</f>
        <v>0.21810187210749316</v>
      </c>
      <c r="K40" s="135">
        <f>K35/AB35</f>
        <v>0.09396583753152447</v>
      </c>
      <c r="L40" s="135">
        <f>L35/AB35</f>
        <v>0.05866721225084398</v>
      </c>
      <c r="M40" s="135"/>
      <c r="N40" s="135">
        <f>N35/AB35</f>
        <v>0.15589962649147676</v>
      </c>
      <c r="O40" s="135">
        <f>O35/AB35</f>
        <v>0.08903219694675026</v>
      </c>
      <c r="P40" s="135">
        <f>P35/AB35</f>
        <v>0.034039980832452216</v>
      </c>
      <c r="Q40" s="135">
        <f>Q35/AB35</f>
        <v>0.016971812921534737</v>
      </c>
      <c r="R40" s="135">
        <f>R35/AB35</f>
        <v>0.015855635790739567</v>
      </c>
      <c r="S40" s="135"/>
      <c r="T40" s="135">
        <f>T35/AB35</f>
        <v>0.050075448699681537</v>
      </c>
      <c r="U40" s="135"/>
      <c r="V40" s="135"/>
      <c r="W40" s="135"/>
      <c r="X40" s="135"/>
      <c r="Y40" s="135"/>
      <c r="Z40" s="135" t="e">
        <f>Z35/AG35</f>
        <v>#DIV/0!</v>
      </c>
      <c r="AA40" s="135">
        <f>AA35/AB35</f>
        <v>0.8484086446164764</v>
      </c>
      <c r="AB40" s="135">
        <f>AB35/AB35</f>
        <v>1</v>
      </c>
      <c r="AC40" s="177"/>
    </row>
    <row r="41" spans="1:34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71"/>
      <c r="AE41" s="24"/>
      <c r="AH41" s="24">
        <f>AH39-AH38</f>
        <v>118490945</v>
      </c>
    </row>
    <row r="42" spans="1:33" ht="14.25">
      <c r="A42" s="128" t="str">
        <f>'W-Less 30.09.11'!A42</f>
        <v>Conn. As on 31.08.2011</v>
      </c>
      <c r="B42" s="129"/>
      <c r="C42" s="142">
        <v>4</v>
      </c>
      <c r="D42" s="8">
        <v>90461358</v>
      </c>
      <c r="E42" s="8">
        <v>5298081</v>
      </c>
      <c r="F42" s="8">
        <v>95759439</v>
      </c>
      <c r="G42" s="8">
        <v>171846824</v>
      </c>
      <c r="H42" s="8">
        <v>171846824</v>
      </c>
      <c r="I42" s="8">
        <v>144144031</v>
      </c>
      <c r="J42" s="8">
        <v>144144031</v>
      </c>
      <c r="K42" s="8">
        <v>59191661</v>
      </c>
      <c r="L42" s="8">
        <v>37970498</v>
      </c>
      <c r="M42" s="8">
        <v>21221163</v>
      </c>
      <c r="N42" s="8">
        <v>98441714</v>
      </c>
      <c r="O42" s="8">
        <v>59080240</v>
      </c>
      <c r="P42" s="8">
        <v>20059413</v>
      </c>
      <c r="Q42" s="8">
        <v>10020408</v>
      </c>
      <c r="R42" s="8">
        <v>9281653</v>
      </c>
      <c r="S42" s="8">
        <v>28798181</v>
      </c>
      <c r="T42" s="8">
        <v>28798181</v>
      </c>
      <c r="U42" s="8">
        <v>0</v>
      </c>
      <c r="V42" s="8">
        <v>27738154</v>
      </c>
      <c r="W42" s="8">
        <v>6382493</v>
      </c>
      <c r="X42" s="8">
        <v>3433988</v>
      </c>
      <c r="Y42" s="8">
        <v>1477495</v>
      </c>
      <c r="Z42" s="8">
        <v>3181967</v>
      </c>
      <c r="AA42" s="40">
        <v>544636508</v>
      </c>
      <c r="AB42" s="41">
        <v>640395947</v>
      </c>
      <c r="AC42" s="176">
        <f>(D42)/AB42*100</f>
        <v>14.125847988853682</v>
      </c>
      <c r="AE42" s="24"/>
      <c r="AG42" s="24"/>
    </row>
    <row r="43" spans="1:31" ht="14.25">
      <c r="A43" s="128" t="str">
        <f>'W-Less 30.09.11'!A43</f>
        <v>Addition during Sep 2011</v>
      </c>
      <c r="B43" s="129"/>
      <c r="C43" s="142">
        <v>7</v>
      </c>
      <c r="D43" s="8">
        <f aca="true" t="shared" si="14" ref="D43:Y43">D38-D42</f>
        <v>449414</v>
      </c>
      <c r="E43" s="8">
        <f t="shared" si="14"/>
        <v>30712</v>
      </c>
      <c r="F43" s="8">
        <f t="shared" si="14"/>
        <v>480126</v>
      </c>
      <c r="G43" s="8">
        <f t="shared" si="14"/>
        <v>935947</v>
      </c>
      <c r="H43" s="8">
        <f t="shared" si="14"/>
        <v>935947</v>
      </c>
      <c r="I43" s="8">
        <f t="shared" si="14"/>
        <v>848204</v>
      </c>
      <c r="J43" s="8">
        <f t="shared" si="14"/>
        <v>848204</v>
      </c>
      <c r="K43" s="8">
        <f t="shared" si="14"/>
        <v>603260</v>
      </c>
      <c r="L43" s="8">
        <f t="shared" si="14"/>
        <v>655503</v>
      </c>
      <c r="M43" s="8">
        <f t="shared" si="14"/>
        <v>-52243</v>
      </c>
      <c r="N43" s="8">
        <f t="shared" si="14"/>
        <v>1738662</v>
      </c>
      <c r="O43" s="8">
        <f t="shared" si="14"/>
        <v>999105</v>
      </c>
      <c r="P43" s="8">
        <f t="shared" si="14"/>
        <v>354686</v>
      </c>
      <c r="Q43" s="8">
        <f t="shared" si="14"/>
        <v>157749</v>
      </c>
      <c r="R43" s="8">
        <f>R38-R42</f>
        <v>227122</v>
      </c>
      <c r="S43" s="8">
        <f t="shared" si="14"/>
        <v>1232540</v>
      </c>
      <c r="T43" s="8">
        <f t="shared" si="14"/>
        <v>1232540</v>
      </c>
      <c r="U43" s="8">
        <f t="shared" si="14"/>
        <v>0</v>
      </c>
      <c r="V43" s="8">
        <f t="shared" si="14"/>
        <v>1916150</v>
      </c>
      <c r="W43" s="8">
        <f t="shared" si="14"/>
        <v>-113212</v>
      </c>
      <c r="X43" s="8">
        <f t="shared" si="14"/>
        <v>62406</v>
      </c>
      <c r="Y43" s="8">
        <f t="shared" si="14"/>
        <v>38313</v>
      </c>
      <c r="Z43" s="8">
        <f>Z38-Z42</f>
        <v>14912</v>
      </c>
      <c r="AA43" s="8">
        <f>AA38-AA42</f>
        <v>7277182</v>
      </c>
      <c r="AB43" s="8">
        <f>AB38-AB42</f>
        <v>7757308</v>
      </c>
      <c r="AC43" s="178">
        <f>(D43)/AB43*100</f>
        <v>5.793427307514411</v>
      </c>
      <c r="AD43" s="24"/>
      <c r="AE43" s="24"/>
    </row>
    <row r="44" spans="1:29" ht="14.25">
      <c r="A44" s="128" t="s">
        <v>210</v>
      </c>
      <c r="B44" s="131"/>
      <c r="C44" s="4">
        <v>4</v>
      </c>
      <c r="D44" s="8">
        <v>86268689</v>
      </c>
      <c r="E44" s="8">
        <v>5199337</v>
      </c>
      <c r="F44" s="8">
        <v>91468026</v>
      </c>
      <c r="G44" s="8">
        <v>162203480</v>
      </c>
      <c r="H44" s="8">
        <v>162203480</v>
      </c>
      <c r="I44" s="8">
        <v>134569706</v>
      </c>
      <c r="J44" s="8">
        <v>134569706</v>
      </c>
      <c r="K44" s="8">
        <v>54843290</v>
      </c>
      <c r="L44" s="8">
        <v>35314587</v>
      </c>
      <c r="M44" s="8">
        <v>19528703</v>
      </c>
      <c r="N44" s="8">
        <v>89503318</v>
      </c>
      <c r="O44" s="8">
        <v>54649508</v>
      </c>
      <c r="P44" s="8">
        <v>17439774</v>
      </c>
      <c r="Q44" s="8">
        <v>9001569</v>
      </c>
      <c r="R44" s="8">
        <v>8412467</v>
      </c>
      <c r="S44" s="8">
        <v>25760607</v>
      </c>
      <c r="T44" s="8">
        <v>16311206</v>
      </c>
      <c r="U44" s="8">
        <v>0</v>
      </c>
      <c r="V44" s="8">
        <v>22792141</v>
      </c>
      <c r="W44" s="8">
        <v>7105960</v>
      </c>
      <c r="X44" s="8">
        <v>2820891</v>
      </c>
      <c r="Y44" s="8">
        <v>968079</v>
      </c>
      <c r="Z44" s="8">
        <v>3094204</v>
      </c>
      <c r="AA44" s="8">
        <v>494212275</v>
      </c>
      <c r="AB44" s="8">
        <v>585680301</v>
      </c>
      <c r="AC44" s="178">
        <f>(D44)/AB44*100</f>
        <v>14.729655215089776</v>
      </c>
    </row>
    <row r="45" spans="1:32" ht="14.25">
      <c r="A45" s="128" t="s">
        <v>211</v>
      </c>
      <c r="B45" s="129"/>
      <c r="C45" s="4">
        <v>6</v>
      </c>
      <c r="D45" s="8">
        <f>D38-D44</f>
        <v>4642083</v>
      </c>
      <c r="E45" s="8">
        <f aca="true" t="shared" si="15" ref="E45:AB45">E38-E44</f>
        <v>129456</v>
      </c>
      <c r="F45" s="8">
        <f t="shared" si="15"/>
        <v>4771539</v>
      </c>
      <c r="G45" s="8">
        <f t="shared" si="15"/>
        <v>10579291</v>
      </c>
      <c r="H45" s="8">
        <f t="shared" si="15"/>
        <v>10579291</v>
      </c>
      <c r="I45" s="8">
        <f t="shared" si="15"/>
        <v>10422529</v>
      </c>
      <c r="J45" s="8">
        <f t="shared" si="15"/>
        <v>10422529</v>
      </c>
      <c r="K45" s="8">
        <f t="shared" si="15"/>
        <v>4951631</v>
      </c>
      <c r="L45" s="8">
        <f t="shared" si="15"/>
        <v>3311414</v>
      </c>
      <c r="M45" s="8">
        <f t="shared" si="15"/>
        <v>1640217</v>
      </c>
      <c r="N45" s="8">
        <f t="shared" si="15"/>
        <v>10677058</v>
      </c>
      <c r="O45" s="8">
        <f t="shared" si="15"/>
        <v>5429837</v>
      </c>
      <c r="P45" s="8">
        <f t="shared" si="15"/>
        <v>2974325</v>
      </c>
      <c r="Q45" s="8">
        <f t="shared" si="15"/>
        <v>1176588</v>
      </c>
      <c r="R45" s="8">
        <f>R38-R44</f>
        <v>1096308</v>
      </c>
      <c r="S45" s="8">
        <f t="shared" si="15"/>
        <v>4270114</v>
      </c>
      <c r="T45" s="8">
        <f t="shared" si="15"/>
        <v>13719515</v>
      </c>
      <c r="U45" s="8">
        <f t="shared" si="15"/>
        <v>0</v>
      </c>
      <c r="V45" s="8">
        <f t="shared" si="15"/>
        <v>6862163</v>
      </c>
      <c r="W45" s="8">
        <f t="shared" si="15"/>
        <v>-836679</v>
      </c>
      <c r="X45" s="8">
        <f t="shared" si="15"/>
        <v>675503</v>
      </c>
      <c r="Y45" s="8">
        <f t="shared" si="15"/>
        <v>547729</v>
      </c>
      <c r="Z45" s="8">
        <f>Z38-Z44</f>
        <v>102675</v>
      </c>
      <c r="AA45" s="8">
        <f t="shared" si="15"/>
        <v>57701415</v>
      </c>
      <c r="AB45" s="8">
        <f t="shared" si="15"/>
        <v>62472954</v>
      </c>
      <c r="AC45" s="178">
        <f>(D45)/AB45*100</f>
        <v>7.430548265734322</v>
      </c>
      <c r="AD45" s="24"/>
      <c r="AE45" s="24"/>
      <c r="AF45" s="24"/>
    </row>
    <row r="46" spans="2:31" ht="15">
      <c r="B46" s="27"/>
      <c r="C46" s="27"/>
      <c r="T46" s="24"/>
      <c r="U46" s="24"/>
      <c r="AB46" s="24"/>
      <c r="AC46" s="24"/>
      <c r="AE46" s="24"/>
    </row>
    <row r="47" spans="2:29" ht="15">
      <c r="B47" s="27"/>
      <c r="C47" s="27"/>
      <c r="N47" s="24"/>
      <c r="T47" s="24"/>
      <c r="U47" s="24"/>
      <c r="AB47" s="24"/>
      <c r="AC47" s="24"/>
    </row>
    <row r="48" spans="2:28" ht="15">
      <c r="B48" s="27"/>
      <c r="C48" s="27"/>
      <c r="D48" s="24"/>
      <c r="N48" s="24"/>
      <c r="S48" s="165"/>
      <c r="AB48" s="24"/>
    </row>
    <row r="49" spans="2:31" ht="15">
      <c r="B49" s="27"/>
      <c r="C49" s="27"/>
      <c r="D49" s="24"/>
      <c r="S49" s="24"/>
      <c r="T49" s="24"/>
      <c r="AA49" s="24"/>
      <c r="AE49" s="24"/>
    </row>
    <row r="50" spans="2:3" ht="15">
      <c r="B50" s="27"/>
      <c r="C50" s="27"/>
    </row>
    <row r="51" spans="8:31" ht="14.25">
      <c r="H51" s="2">
        <v>1612005</v>
      </c>
      <c r="T51" s="24"/>
      <c r="AB51" s="24"/>
      <c r="AE51" s="2">
        <v>606419943</v>
      </c>
    </row>
    <row r="52" spans="27:31" ht="14.25">
      <c r="AA52" s="24"/>
      <c r="AE52" s="24">
        <v>28798181</v>
      </c>
    </row>
    <row r="53" spans="31:32" ht="14.25">
      <c r="AE53" s="24">
        <f>SUM(AE51:AE52)</f>
        <v>635218124</v>
      </c>
      <c r="AF53" s="2">
        <v>90234162</v>
      </c>
    </row>
    <row r="54" ht="14.25">
      <c r="AE54" s="24">
        <f>AE53-AF53+D38</f>
        <v>635894734</v>
      </c>
    </row>
  </sheetData>
  <sheetProtection/>
  <mergeCells count="24">
    <mergeCell ref="Y7:Y8"/>
    <mergeCell ref="Z7:Z8"/>
    <mergeCell ref="W7:W8"/>
    <mergeCell ref="AD6:AF7"/>
    <mergeCell ref="AB6:AB8"/>
    <mergeCell ref="AA6:AA8"/>
    <mergeCell ref="AC6:AC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X7:X8"/>
    <mergeCell ref="O7:R7"/>
    <mergeCell ref="S7:S8"/>
    <mergeCell ref="T7:T8"/>
  </mergeCells>
  <conditionalFormatting sqref="AC10:AC38 AC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C10:AC12 AC14:AC17 AC19:AC23 AC25:AC28 AC30:AC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68" r:id="rId1"/>
  <rowBreaks count="1" manualBreakCount="1">
    <brk id="45" max="29" man="1"/>
  </rowBreaks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SheetLayoutView="10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5" sqref="P35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6.421875" style="0" customWidth="1"/>
    <col min="4" max="4" width="12.00390625" style="0" customWidth="1"/>
    <col min="5" max="5" width="9.8515625" style="0" customWidth="1"/>
    <col min="6" max="6" width="12.8515625" style="0" hidden="1" customWidth="1"/>
    <col min="7" max="7" width="9.421875" style="0" hidden="1" customWidth="1"/>
    <col min="8" max="9" width="8.140625" style="0" hidden="1" customWidth="1"/>
    <col min="10" max="10" width="8.28125" style="0" hidden="1" customWidth="1"/>
    <col min="11" max="11" width="11.7109375" style="0" hidden="1" customWidth="1"/>
    <col min="12" max="12" width="10.28125" style="0" customWidth="1"/>
    <col min="13" max="13" width="14.28125" style="119" customWidth="1"/>
    <col min="14" max="14" width="13.00390625" style="0" customWidth="1"/>
    <col min="15" max="15" width="11.28125" style="0" customWidth="1"/>
    <col min="16" max="16" width="13.00390625" style="0" customWidth="1"/>
    <col min="17" max="17" width="14.28125" style="0" customWidth="1"/>
    <col min="18" max="18" width="14.57421875" style="0" customWidth="1"/>
    <col min="19" max="19" width="14.28125" style="0" customWidth="1"/>
    <col min="20" max="20" width="11.8515625" style="0" customWidth="1"/>
    <col min="21" max="27" width="11.7109375" style="0" customWidth="1"/>
    <col min="30" max="30" width="9.28125" style="0" customWidth="1"/>
    <col min="31" max="31" width="11.7109375" style="0" bestFit="1" customWidth="1"/>
    <col min="32" max="32" width="10.7109375" style="0" bestFit="1" customWidth="1"/>
    <col min="33" max="33" width="11.421875" style="0" customWidth="1"/>
  </cols>
  <sheetData>
    <row r="1" ht="15">
      <c r="S1" s="91" t="s">
        <v>159</v>
      </c>
    </row>
    <row r="2" spans="2:13" ht="14.25">
      <c r="B2" s="2" t="str">
        <f>'M30.09.11'!B2</f>
        <v>No. 1-2(1)/Market Share/2011-CP&amp;M </v>
      </c>
      <c r="C2" s="2"/>
      <c r="D2" s="2"/>
      <c r="E2" s="2"/>
      <c r="F2" s="2"/>
      <c r="G2" s="2"/>
      <c r="H2" s="2" t="s">
        <v>144</v>
      </c>
      <c r="I2" s="2"/>
      <c r="M2" s="2" t="str">
        <f>'M30.09.11'!G2</f>
        <v>Dated:25th October 2011.</v>
      </c>
    </row>
    <row r="4" spans="2:3" ht="15.75">
      <c r="B4" s="31" t="s">
        <v>235</v>
      </c>
      <c r="C4" s="31"/>
    </row>
    <row r="5" spans="4:18" ht="12.75">
      <c r="D5">
        <v>1</v>
      </c>
      <c r="E5">
        <v>2</v>
      </c>
      <c r="G5">
        <v>3</v>
      </c>
      <c r="H5">
        <v>4</v>
      </c>
      <c r="I5">
        <v>5</v>
      </c>
      <c r="K5" s="65">
        <f>I5</f>
        <v>5</v>
      </c>
      <c r="M5" s="119">
        <v>3</v>
      </c>
      <c r="N5">
        <v>4</v>
      </c>
      <c r="O5">
        <v>5</v>
      </c>
      <c r="P5">
        <v>6</v>
      </c>
      <c r="R5" s="65"/>
    </row>
    <row r="6" spans="1:27" ht="15" customHeight="1">
      <c r="A6" s="432" t="s">
        <v>19</v>
      </c>
      <c r="B6" s="432" t="s">
        <v>20</v>
      </c>
      <c r="C6" s="509" t="s">
        <v>134</v>
      </c>
      <c r="D6" s="512" t="s">
        <v>58</v>
      </c>
      <c r="E6" s="513"/>
      <c r="F6" s="1"/>
      <c r="G6" s="1"/>
      <c r="H6" s="1"/>
      <c r="I6" s="1"/>
      <c r="J6" s="1"/>
      <c r="K6" s="111"/>
      <c r="L6" s="487" t="s">
        <v>66</v>
      </c>
      <c r="M6" s="487"/>
      <c r="N6" s="487"/>
      <c r="O6" s="487"/>
      <c r="P6" s="487"/>
      <c r="Q6" s="487"/>
      <c r="R6" s="481" t="s">
        <v>94</v>
      </c>
      <c r="S6" s="499" t="s">
        <v>95</v>
      </c>
      <c r="T6" s="494" t="s">
        <v>136</v>
      </c>
      <c r="U6" s="505" t="s">
        <v>113</v>
      </c>
      <c r="V6" s="432"/>
      <c r="W6" s="432"/>
      <c r="X6" s="432"/>
      <c r="Y6" s="432"/>
      <c r="Z6" s="432"/>
      <c r="AA6" s="166"/>
    </row>
    <row r="7" spans="1:27" ht="12.75" customHeight="1">
      <c r="A7" s="432"/>
      <c r="B7" s="432"/>
      <c r="C7" s="510"/>
      <c r="D7" s="514"/>
      <c r="E7" s="515"/>
      <c r="F7" s="516" t="s">
        <v>67</v>
      </c>
      <c r="G7" s="485" t="s">
        <v>64</v>
      </c>
      <c r="H7" s="485" t="s">
        <v>60</v>
      </c>
      <c r="I7" s="485" t="s">
        <v>61</v>
      </c>
      <c r="J7" s="485" t="s">
        <v>68</v>
      </c>
      <c r="K7" s="485" t="s">
        <v>82</v>
      </c>
      <c r="L7" s="507" t="s">
        <v>1</v>
      </c>
      <c r="M7" s="518" t="s">
        <v>59</v>
      </c>
      <c r="N7" s="484" t="s">
        <v>65</v>
      </c>
      <c r="O7" s="484" t="s">
        <v>62</v>
      </c>
      <c r="P7" s="484" t="s">
        <v>63</v>
      </c>
      <c r="Q7" s="481" t="s">
        <v>69</v>
      </c>
      <c r="R7" s="506"/>
      <c r="S7" s="499"/>
      <c r="T7" s="495"/>
      <c r="U7" s="505" t="s">
        <v>114</v>
      </c>
      <c r="V7" s="432"/>
      <c r="W7" s="432"/>
      <c r="X7" s="432" t="s">
        <v>6</v>
      </c>
      <c r="Y7" s="432"/>
      <c r="Z7" s="432"/>
      <c r="AA7" s="166"/>
    </row>
    <row r="8" spans="1:27" ht="33.75" customHeight="1">
      <c r="A8" s="432"/>
      <c r="B8" s="432"/>
      <c r="C8" s="511"/>
      <c r="D8" s="162" t="s">
        <v>1</v>
      </c>
      <c r="E8" s="163" t="s">
        <v>2</v>
      </c>
      <c r="F8" s="517"/>
      <c r="G8" s="486"/>
      <c r="H8" s="486"/>
      <c r="I8" s="486"/>
      <c r="J8" s="486"/>
      <c r="K8" s="486"/>
      <c r="L8" s="508"/>
      <c r="M8" s="518"/>
      <c r="N8" s="484"/>
      <c r="O8" s="484"/>
      <c r="P8" s="484"/>
      <c r="Q8" s="482"/>
      <c r="R8" s="482"/>
      <c r="S8" s="499"/>
      <c r="T8" s="496"/>
      <c r="U8" s="63" t="s">
        <v>47</v>
      </c>
      <c r="V8" s="54" t="s">
        <v>103</v>
      </c>
      <c r="W8" s="54" t="s">
        <v>104</v>
      </c>
      <c r="X8" s="52" t="s">
        <v>47</v>
      </c>
      <c r="Y8" s="54" t="s">
        <v>103</v>
      </c>
      <c r="Z8" s="54" t="s">
        <v>104</v>
      </c>
      <c r="AA8" s="167"/>
    </row>
    <row r="9" spans="1:31" ht="17.25" customHeight="1">
      <c r="A9" s="5">
        <v>1</v>
      </c>
      <c r="B9" s="6" t="s">
        <v>21</v>
      </c>
      <c r="C9" s="6"/>
      <c r="D9" s="23"/>
      <c r="E9" s="22"/>
      <c r="F9" s="22">
        <f aca="true" t="shared" si="0" ref="F9:F34">D9+E9</f>
        <v>0</v>
      </c>
      <c r="G9" s="22"/>
      <c r="H9" s="22"/>
      <c r="I9" s="22"/>
      <c r="J9" s="22">
        <f aca="true" t="shared" si="1" ref="J9:J34">H9+I9+G9</f>
        <v>0</v>
      </c>
      <c r="K9" s="22">
        <f aca="true" t="shared" si="2" ref="K9:K34">F9+J9</f>
        <v>0</v>
      </c>
      <c r="L9" s="22"/>
      <c r="M9" s="36"/>
      <c r="N9" s="36"/>
      <c r="O9" s="36"/>
      <c r="P9" s="36"/>
      <c r="Q9" s="22">
        <f>M9+O9+N9+P9</f>
        <v>0</v>
      </c>
      <c r="R9" s="22">
        <f aca="true" t="shared" si="3" ref="R9:R34">L9+Q9</f>
        <v>0</v>
      </c>
      <c r="S9" s="22">
        <f aca="true" t="shared" si="4" ref="S9:S34">K9+R9</f>
        <v>0</v>
      </c>
      <c r="T9" s="123"/>
      <c r="U9" s="321">
        <f>V9+W9</f>
        <v>5115</v>
      </c>
      <c r="V9" s="113">
        <v>2092</v>
      </c>
      <c r="W9" s="43">
        <v>3023</v>
      </c>
      <c r="X9" s="43">
        <f>Y9+Z9</f>
        <v>3033</v>
      </c>
      <c r="Y9" s="43">
        <v>1402</v>
      </c>
      <c r="Z9" s="43">
        <v>1631</v>
      </c>
      <c r="AA9" s="168"/>
      <c r="AB9" s="400">
        <v>8148</v>
      </c>
      <c r="AC9" s="400"/>
      <c r="AE9" s="96"/>
    </row>
    <row r="10" spans="1:33" ht="15">
      <c r="A10" s="5">
        <v>2</v>
      </c>
      <c r="B10" s="6" t="s">
        <v>22</v>
      </c>
      <c r="C10" s="100">
        <v>4</v>
      </c>
      <c r="D10" s="23">
        <f>U10</f>
        <v>245283</v>
      </c>
      <c r="E10" s="22"/>
      <c r="F10" s="22">
        <f t="shared" si="0"/>
        <v>245283</v>
      </c>
      <c r="G10" s="36"/>
      <c r="H10" s="36"/>
      <c r="I10" s="36"/>
      <c r="J10" s="22">
        <f t="shared" si="1"/>
        <v>0</v>
      </c>
      <c r="K10" s="22">
        <f t="shared" si="2"/>
        <v>245283</v>
      </c>
      <c r="L10" s="22">
        <f>X10</f>
        <v>12559</v>
      </c>
      <c r="M10" s="36">
        <v>8825016</v>
      </c>
      <c r="N10" s="36">
        <v>8410479</v>
      </c>
      <c r="O10" s="36"/>
      <c r="P10" s="36">
        <v>554288</v>
      </c>
      <c r="Q10" s="22">
        <f>M10+O10+N10+P10</f>
        <v>17789783</v>
      </c>
      <c r="R10" s="22">
        <f t="shared" si="3"/>
        <v>17802342</v>
      </c>
      <c r="S10" s="22">
        <f t="shared" si="4"/>
        <v>18047625</v>
      </c>
      <c r="T10" s="172">
        <f>(D10+L10)/S10*100</f>
        <v>1.4286755182468607</v>
      </c>
      <c r="U10" s="112">
        <f aca="true" t="shared" si="5" ref="U10:U34">V10+W10</f>
        <v>245283</v>
      </c>
      <c r="V10" s="43">
        <v>31779</v>
      </c>
      <c r="W10" s="43">
        <v>213504</v>
      </c>
      <c r="X10" s="10">
        <f aca="true" t="shared" si="6" ref="X10:X23">Y10+Z10</f>
        <v>12559</v>
      </c>
      <c r="Y10" s="43">
        <v>10260</v>
      </c>
      <c r="Z10" s="43">
        <v>2299</v>
      </c>
      <c r="AA10" s="168"/>
      <c r="AB10" s="400">
        <v>257842</v>
      </c>
      <c r="AE10" s="96">
        <v>8778173</v>
      </c>
      <c r="AG10" s="96">
        <f>AE10-AF10</f>
        <v>8778173</v>
      </c>
    </row>
    <row r="11" spans="1:33" ht="15">
      <c r="A11" s="5">
        <v>3</v>
      </c>
      <c r="B11" s="6" t="s">
        <v>23</v>
      </c>
      <c r="C11" s="100">
        <v>2</v>
      </c>
      <c r="D11" s="23">
        <f>U11</f>
        <v>97347</v>
      </c>
      <c r="E11" s="22"/>
      <c r="F11" s="22">
        <f t="shared" si="0"/>
        <v>97347</v>
      </c>
      <c r="G11" s="36"/>
      <c r="H11" s="36"/>
      <c r="I11" s="36"/>
      <c r="J11" s="22">
        <f t="shared" si="1"/>
        <v>0</v>
      </c>
      <c r="K11" s="22">
        <f t="shared" si="2"/>
        <v>97347</v>
      </c>
      <c r="L11" s="22">
        <f>X11</f>
        <v>11368</v>
      </c>
      <c r="M11" s="36">
        <v>71714</v>
      </c>
      <c r="N11" s="36">
        <v>124864</v>
      </c>
      <c r="O11" s="36"/>
      <c r="P11" s="36">
        <v>330</v>
      </c>
      <c r="Q11" s="22">
        <f aca="true" t="shared" si="7" ref="Q11:Q33">M11+O11+N11+P11</f>
        <v>196908</v>
      </c>
      <c r="R11" s="22">
        <f t="shared" si="3"/>
        <v>208276</v>
      </c>
      <c r="S11" s="22">
        <f t="shared" si="4"/>
        <v>305623</v>
      </c>
      <c r="T11" s="172">
        <f>(D11+L11)/S11*100</f>
        <v>35.57160292255491</v>
      </c>
      <c r="U11" s="112">
        <f t="shared" si="5"/>
        <v>97347</v>
      </c>
      <c r="V11" s="43">
        <v>2427</v>
      </c>
      <c r="W11" s="43">
        <v>94920</v>
      </c>
      <c r="X11" s="10">
        <f t="shared" si="6"/>
        <v>11368</v>
      </c>
      <c r="Y11" s="43">
        <v>3158</v>
      </c>
      <c r="Z11" s="43">
        <v>8210</v>
      </c>
      <c r="AA11" s="168"/>
      <c r="AB11" s="400">
        <v>108715</v>
      </c>
      <c r="AC11" s="96">
        <f>AB11-Y11</f>
        <v>105557</v>
      </c>
      <c r="AE11" s="96">
        <v>2080137</v>
      </c>
      <c r="AF11">
        <v>2080137</v>
      </c>
      <c r="AG11" s="96">
        <f aca="true" t="shared" si="8" ref="AG11:AG38">AE11-AF11</f>
        <v>0</v>
      </c>
    </row>
    <row r="12" spans="1:33" ht="15">
      <c r="A12" s="5">
        <v>4</v>
      </c>
      <c r="B12" s="6" t="s">
        <v>24</v>
      </c>
      <c r="C12" s="100">
        <v>4</v>
      </c>
      <c r="D12" s="23">
        <f>U12+U18</f>
        <v>390789</v>
      </c>
      <c r="E12" s="22"/>
      <c r="F12" s="22">
        <f t="shared" si="0"/>
        <v>390789</v>
      </c>
      <c r="G12" s="36"/>
      <c r="H12" s="36"/>
      <c r="I12" s="36"/>
      <c r="J12" s="22">
        <f t="shared" si="1"/>
        <v>0</v>
      </c>
      <c r="K12" s="22">
        <f t="shared" si="2"/>
        <v>390789</v>
      </c>
      <c r="L12" s="22">
        <f>X12+X18</f>
        <v>4030</v>
      </c>
      <c r="M12" s="36">
        <v>3648522</v>
      </c>
      <c r="N12" s="36">
        <v>5248832</v>
      </c>
      <c r="O12" s="36"/>
      <c r="P12" s="36">
        <v>1289118</v>
      </c>
      <c r="Q12" s="22">
        <f t="shared" si="7"/>
        <v>10186472</v>
      </c>
      <c r="R12" s="22">
        <f t="shared" si="3"/>
        <v>10190502</v>
      </c>
      <c r="S12" s="22">
        <f t="shared" si="4"/>
        <v>10581291</v>
      </c>
      <c r="T12" s="172">
        <f>(D12+L12)/S12*100</f>
        <v>3.7312932798086735</v>
      </c>
      <c r="U12" s="112">
        <f t="shared" si="5"/>
        <v>281674</v>
      </c>
      <c r="V12" s="43">
        <v>15925</v>
      </c>
      <c r="W12" s="43">
        <v>265749</v>
      </c>
      <c r="X12" s="10">
        <f t="shared" si="6"/>
        <v>2467</v>
      </c>
      <c r="Y12" s="43">
        <v>1931</v>
      </c>
      <c r="Z12" s="43">
        <v>536</v>
      </c>
      <c r="AA12" s="168"/>
      <c r="AB12" s="400">
        <v>284141</v>
      </c>
      <c r="AC12" s="96"/>
      <c r="AE12" s="96">
        <v>8335277</v>
      </c>
      <c r="AF12">
        <v>4728969</v>
      </c>
      <c r="AG12" s="96">
        <f t="shared" si="8"/>
        <v>3606308</v>
      </c>
    </row>
    <row r="13" spans="1:33" ht="15">
      <c r="A13" s="5">
        <v>5</v>
      </c>
      <c r="B13" s="6" t="s">
        <v>25</v>
      </c>
      <c r="C13" s="100"/>
      <c r="D13" s="23"/>
      <c r="E13" s="22"/>
      <c r="F13" s="22">
        <f t="shared" si="0"/>
        <v>0</v>
      </c>
      <c r="G13" s="36"/>
      <c r="H13" s="36"/>
      <c r="I13" s="36"/>
      <c r="J13" s="22">
        <f t="shared" si="1"/>
        <v>0</v>
      </c>
      <c r="K13" s="22">
        <f t="shared" si="2"/>
        <v>0</v>
      </c>
      <c r="L13" s="22"/>
      <c r="M13" s="36">
        <v>0</v>
      </c>
      <c r="N13" s="36"/>
      <c r="O13" s="36"/>
      <c r="P13" s="36"/>
      <c r="Q13" s="22">
        <f t="shared" si="7"/>
        <v>0</v>
      </c>
      <c r="R13" s="22">
        <f t="shared" si="3"/>
        <v>0</v>
      </c>
      <c r="S13" s="22">
        <f t="shared" si="4"/>
        <v>0</v>
      </c>
      <c r="T13" s="172"/>
      <c r="U13" s="112">
        <f t="shared" si="5"/>
        <v>132896</v>
      </c>
      <c r="V13" s="43">
        <v>38877</v>
      </c>
      <c r="W13" s="43">
        <v>94019</v>
      </c>
      <c r="X13" s="10">
        <f t="shared" si="6"/>
        <v>7171</v>
      </c>
      <c r="Y13" s="43">
        <v>1763</v>
      </c>
      <c r="Z13" s="43">
        <v>5408</v>
      </c>
      <c r="AA13" s="168"/>
      <c r="AB13" s="400">
        <v>140067</v>
      </c>
      <c r="AC13" s="96"/>
      <c r="AE13" s="96"/>
      <c r="AG13" s="96">
        <f t="shared" si="8"/>
        <v>0</v>
      </c>
    </row>
    <row r="14" spans="1:33" ht="15">
      <c r="A14" s="5">
        <v>6</v>
      </c>
      <c r="B14" s="6" t="s">
        <v>26</v>
      </c>
      <c r="C14" s="100">
        <v>3</v>
      </c>
      <c r="D14" s="23">
        <f>U14</f>
        <v>231887</v>
      </c>
      <c r="E14" s="22"/>
      <c r="F14" s="22">
        <f t="shared" si="0"/>
        <v>231887</v>
      </c>
      <c r="G14" s="36"/>
      <c r="H14" s="36"/>
      <c r="I14" s="36"/>
      <c r="J14" s="22">
        <f t="shared" si="1"/>
        <v>0</v>
      </c>
      <c r="K14" s="22">
        <f t="shared" si="2"/>
        <v>231887</v>
      </c>
      <c r="L14" s="22">
        <f>X14</f>
        <v>32367</v>
      </c>
      <c r="M14" s="36">
        <v>8225226</v>
      </c>
      <c r="N14" s="36">
        <v>4018390</v>
      </c>
      <c r="O14" s="36"/>
      <c r="P14" s="36">
        <v>75378</v>
      </c>
      <c r="Q14" s="22">
        <f t="shared" si="7"/>
        <v>12318994</v>
      </c>
      <c r="R14" s="22">
        <f t="shared" si="3"/>
        <v>12351361</v>
      </c>
      <c r="S14" s="22">
        <f t="shared" si="4"/>
        <v>12583248</v>
      </c>
      <c r="T14" s="172">
        <f>(D14+L14)/S14*100</f>
        <v>2.1000460294512195</v>
      </c>
      <c r="U14" s="112">
        <f t="shared" si="5"/>
        <v>231887</v>
      </c>
      <c r="V14" s="43">
        <v>46123</v>
      </c>
      <c r="W14" s="43">
        <v>185764</v>
      </c>
      <c r="X14" s="10">
        <f>Y14+Z14</f>
        <v>32367</v>
      </c>
      <c r="Y14" s="43">
        <v>28393</v>
      </c>
      <c r="Z14" s="43">
        <v>3974</v>
      </c>
      <c r="AA14" s="168"/>
      <c r="AB14" s="400">
        <v>264254</v>
      </c>
      <c r="AC14" s="96"/>
      <c r="AE14" s="96">
        <v>7647990</v>
      </c>
      <c r="AG14" s="96">
        <f t="shared" si="8"/>
        <v>7647990</v>
      </c>
    </row>
    <row r="15" spans="1:33" ht="15">
      <c r="A15" s="5">
        <v>7</v>
      </c>
      <c r="B15" s="6" t="s">
        <v>27</v>
      </c>
      <c r="C15" s="100">
        <v>4</v>
      </c>
      <c r="D15" s="23">
        <f>U15</f>
        <v>58134</v>
      </c>
      <c r="E15" s="22"/>
      <c r="F15" s="22">
        <f t="shared" si="0"/>
        <v>58134</v>
      </c>
      <c r="G15" s="36"/>
      <c r="H15" s="36"/>
      <c r="I15" s="36"/>
      <c r="J15" s="22">
        <f t="shared" si="1"/>
        <v>0</v>
      </c>
      <c r="K15" s="22">
        <f t="shared" si="2"/>
        <v>58134</v>
      </c>
      <c r="L15" s="22">
        <f>X15</f>
        <v>2809</v>
      </c>
      <c r="M15" s="36">
        <v>4258066</v>
      </c>
      <c r="N15" s="36">
        <v>3059412</v>
      </c>
      <c r="O15" s="36"/>
      <c r="P15" s="36">
        <v>196917</v>
      </c>
      <c r="Q15" s="22">
        <f t="shared" si="7"/>
        <v>7514395</v>
      </c>
      <c r="R15" s="22">
        <f t="shared" si="3"/>
        <v>7517204</v>
      </c>
      <c r="S15" s="22">
        <f t="shared" si="4"/>
        <v>7575338</v>
      </c>
      <c r="T15" s="172">
        <f>(D15+L15)/S15*100</f>
        <v>0.8044921559935676</v>
      </c>
      <c r="U15" s="112">
        <f t="shared" si="5"/>
        <v>58134</v>
      </c>
      <c r="V15" s="43">
        <v>9486</v>
      </c>
      <c r="W15" s="43">
        <v>48648</v>
      </c>
      <c r="X15" s="10">
        <f t="shared" si="6"/>
        <v>2809</v>
      </c>
      <c r="Y15" s="55">
        <v>2688</v>
      </c>
      <c r="Z15" s="43">
        <v>121</v>
      </c>
      <c r="AA15" s="168"/>
      <c r="AB15" s="400">
        <v>60943</v>
      </c>
      <c r="AC15" s="96"/>
      <c r="AE15" s="96">
        <v>3748189</v>
      </c>
      <c r="AG15" s="96">
        <f t="shared" si="8"/>
        <v>3748189</v>
      </c>
    </row>
    <row r="16" spans="1:33" ht="15">
      <c r="A16" s="5">
        <v>8</v>
      </c>
      <c r="B16" s="6" t="s">
        <v>28</v>
      </c>
      <c r="C16" s="100">
        <v>3</v>
      </c>
      <c r="D16" s="23">
        <f>U16</f>
        <v>69556</v>
      </c>
      <c r="E16" s="22"/>
      <c r="F16" s="22">
        <f t="shared" si="0"/>
        <v>69556</v>
      </c>
      <c r="G16" s="36"/>
      <c r="H16" s="36"/>
      <c r="I16" s="36"/>
      <c r="J16" s="22">
        <f t="shared" si="1"/>
        <v>0</v>
      </c>
      <c r="K16" s="22">
        <f t="shared" si="2"/>
        <v>69556</v>
      </c>
      <c r="L16" s="22">
        <f>X16</f>
        <v>974</v>
      </c>
      <c r="M16" s="36">
        <v>397337</v>
      </c>
      <c r="N16" s="36">
        <v>416668</v>
      </c>
      <c r="O16" s="36"/>
      <c r="P16" s="36">
        <v>23</v>
      </c>
      <c r="Q16" s="22">
        <f t="shared" si="7"/>
        <v>814028</v>
      </c>
      <c r="R16" s="22">
        <f t="shared" si="3"/>
        <v>815002</v>
      </c>
      <c r="S16" s="22">
        <f t="shared" si="4"/>
        <v>884558</v>
      </c>
      <c r="T16" s="172">
        <f>(D16+L16)/S16*100</f>
        <v>7.973473757515053</v>
      </c>
      <c r="U16" s="112">
        <f t="shared" si="5"/>
        <v>69556</v>
      </c>
      <c r="V16" s="43">
        <v>4100</v>
      </c>
      <c r="W16" s="43">
        <v>65456</v>
      </c>
      <c r="X16" s="10">
        <f t="shared" si="6"/>
        <v>974</v>
      </c>
      <c r="Y16" s="43">
        <v>336</v>
      </c>
      <c r="Z16" s="43">
        <v>638</v>
      </c>
      <c r="AA16" s="168"/>
      <c r="AB16" s="400">
        <v>70530</v>
      </c>
      <c r="AC16" s="96"/>
      <c r="AE16" s="96">
        <v>1501017</v>
      </c>
      <c r="AF16">
        <v>1158891</v>
      </c>
      <c r="AG16" s="96">
        <f t="shared" si="8"/>
        <v>342126</v>
      </c>
    </row>
    <row r="17" spans="1:33" ht="17.25" customHeight="1">
      <c r="A17" s="5">
        <v>9</v>
      </c>
      <c r="B17" s="6" t="s">
        <v>29</v>
      </c>
      <c r="C17" s="100">
        <v>3</v>
      </c>
      <c r="D17" s="23">
        <f>U17</f>
        <v>78833</v>
      </c>
      <c r="E17" s="22"/>
      <c r="F17" s="22">
        <f t="shared" si="0"/>
        <v>78833</v>
      </c>
      <c r="G17" s="36"/>
      <c r="H17" s="36"/>
      <c r="I17" s="36"/>
      <c r="J17" s="22">
        <f t="shared" si="1"/>
        <v>0</v>
      </c>
      <c r="K17" s="22">
        <f t="shared" si="2"/>
        <v>78833</v>
      </c>
      <c r="L17" s="22">
        <f>X17</f>
        <v>718</v>
      </c>
      <c r="M17" s="36">
        <v>531807</v>
      </c>
      <c r="N17" s="36">
        <v>118794</v>
      </c>
      <c r="O17" s="36"/>
      <c r="P17" s="36">
        <v>15</v>
      </c>
      <c r="Q17" s="22">
        <f t="shared" si="7"/>
        <v>650616</v>
      </c>
      <c r="R17" s="22">
        <f t="shared" si="3"/>
        <v>651334</v>
      </c>
      <c r="S17" s="22">
        <f t="shared" si="4"/>
        <v>730167</v>
      </c>
      <c r="T17" s="172">
        <f>(D17+L17)/S17*100</f>
        <v>10.89490486422969</v>
      </c>
      <c r="U17" s="112">
        <f t="shared" si="5"/>
        <v>78833</v>
      </c>
      <c r="V17" s="43">
        <v>40204</v>
      </c>
      <c r="W17" s="43">
        <v>38629</v>
      </c>
      <c r="X17" s="10">
        <f t="shared" si="6"/>
        <v>718</v>
      </c>
      <c r="Y17" s="43">
        <v>406</v>
      </c>
      <c r="Z17" s="43">
        <v>312</v>
      </c>
      <c r="AA17" s="168"/>
      <c r="AB17" s="400">
        <v>79551</v>
      </c>
      <c r="AC17" s="96"/>
      <c r="AE17" s="96">
        <v>470846</v>
      </c>
      <c r="AG17" s="96">
        <f t="shared" si="8"/>
        <v>470846</v>
      </c>
    </row>
    <row r="18" spans="1:33" ht="15">
      <c r="A18" s="5">
        <v>10</v>
      </c>
      <c r="B18" s="6" t="s">
        <v>30</v>
      </c>
      <c r="C18" s="100"/>
      <c r="D18" s="23"/>
      <c r="E18" s="22"/>
      <c r="F18" s="22">
        <f t="shared" si="0"/>
        <v>0</v>
      </c>
      <c r="G18" s="36"/>
      <c r="H18" s="36"/>
      <c r="I18" s="36"/>
      <c r="J18" s="22">
        <f t="shared" si="1"/>
        <v>0</v>
      </c>
      <c r="K18" s="22">
        <f t="shared" si="2"/>
        <v>0</v>
      </c>
      <c r="L18" s="22"/>
      <c r="M18" s="36">
        <v>0</v>
      </c>
      <c r="N18" s="36"/>
      <c r="O18" s="36"/>
      <c r="P18" s="36"/>
      <c r="Q18" s="22">
        <f t="shared" si="7"/>
        <v>0</v>
      </c>
      <c r="R18" s="22">
        <f t="shared" si="3"/>
        <v>0</v>
      </c>
      <c r="S18" s="22">
        <f t="shared" si="4"/>
        <v>0</v>
      </c>
      <c r="T18" s="172"/>
      <c r="U18" s="112">
        <f t="shared" si="5"/>
        <v>109115</v>
      </c>
      <c r="V18" s="43">
        <v>18144</v>
      </c>
      <c r="W18" s="43">
        <v>90971</v>
      </c>
      <c r="X18" s="10">
        <f t="shared" si="6"/>
        <v>1563</v>
      </c>
      <c r="Y18" s="43">
        <v>1563</v>
      </c>
      <c r="Z18" s="43">
        <v>0</v>
      </c>
      <c r="AA18" s="168"/>
      <c r="AB18" s="400">
        <v>110678</v>
      </c>
      <c r="AC18" s="96"/>
      <c r="AE18" s="96"/>
      <c r="AG18" s="96">
        <f t="shared" si="8"/>
        <v>0</v>
      </c>
    </row>
    <row r="19" spans="1:33" ht="15">
      <c r="A19" s="5">
        <v>11</v>
      </c>
      <c r="B19" s="6" t="s">
        <v>31</v>
      </c>
      <c r="C19" s="100">
        <v>4</v>
      </c>
      <c r="D19" s="23">
        <f>U19</f>
        <v>413450</v>
      </c>
      <c r="E19" s="22"/>
      <c r="F19" s="22">
        <f t="shared" si="0"/>
        <v>413450</v>
      </c>
      <c r="G19" s="36"/>
      <c r="H19" s="36"/>
      <c r="I19" s="36"/>
      <c r="J19" s="22">
        <f t="shared" si="1"/>
        <v>0</v>
      </c>
      <c r="K19" s="22">
        <f t="shared" si="2"/>
        <v>413450</v>
      </c>
      <c r="L19" s="22">
        <f>X19</f>
        <v>19592</v>
      </c>
      <c r="M19" s="36">
        <v>7815146</v>
      </c>
      <c r="N19" s="36">
        <v>7024800</v>
      </c>
      <c r="O19" s="36"/>
      <c r="P19" s="36">
        <v>1746711</v>
      </c>
      <c r="Q19" s="22">
        <f t="shared" si="7"/>
        <v>16586657</v>
      </c>
      <c r="R19" s="22">
        <f t="shared" si="3"/>
        <v>16606249</v>
      </c>
      <c r="S19" s="22">
        <f t="shared" si="4"/>
        <v>17019699</v>
      </c>
      <c r="T19" s="172">
        <f>(D19+L19)/S19*100</f>
        <v>2.544357570600984</v>
      </c>
      <c r="U19" s="112">
        <f t="shared" si="5"/>
        <v>413450</v>
      </c>
      <c r="V19" s="43">
        <v>66628</v>
      </c>
      <c r="W19" s="43">
        <v>346822</v>
      </c>
      <c r="X19" s="10">
        <f>Y19+Z19</f>
        <v>19592</v>
      </c>
      <c r="Y19" s="43">
        <v>11967</v>
      </c>
      <c r="Z19" s="43">
        <v>7625</v>
      </c>
      <c r="AA19" s="168"/>
      <c r="AB19" s="400">
        <v>433042</v>
      </c>
      <c r="AC19" s="96"/>
      <c r="AE19" s="96">
        <v>7726230</v>
      </c>
      <c r="AG19" s="96">
        <f t="shared" si="8"/>
        <v>7726230</v>
      </c>
    </row>
    <row r="20" spans="1:33" ht="15">
      <c r="A20" s="5">
        <v>12</v>
      </c>
      <c r="B20" s="6" t="s">
        <v>32</v>
      </c>
      <c r="C20" s="100">
        <v>4</v>
      </c>
      <c r="D20" s="23">
        <f>U20</f>
        <v>367377</v>
      </c>
      <c r="E20" s="22"/>
      <c r="F20" s="22">
        <f t="shared" si="0"/>
        <v>367377</v>
      </c>
      <c r="G20" s="36"/>
      <c r="H20" s="36"/>
      <c r="I20" s="36"/>
      <c r="J20" s="22">
        <f t="shared" si="1"/>
        <v>0</v>
      </c>
      <c r="K20" s="22">
        <f t="shared" si="2"/>
        <v>367377</v>
      </c>
      <c r="L20" s="22">
        <f>X20</f>
        <v>5694</v>
      </c>
      <c r="M20" s="36">
        <v>4180672</v>
      </c>
      <c r="N20" s="36">
        <v>2352835</v>
      </c>
      <c r="O20" s="36"/>
      <c r="P20" s="36">
        <v>568810</v>
      </c>
      <c r="Q20" s="22">
        <f t="shared" si="7"/>
        <v>7102317</v>
      </c>
      <c r="R20" s="22">
        <f t="shared" si="3"/>
        <v>7108011</v>
      </c>
      <c r="S20" s="22">
        <f t="shared" si="4"/>
        <v>7475388</v>
      </c>
      <c r="T20" s="172">
        <f>(D20+L20)/S20*100</f>
        <v>4.990657341130654</v>
      </c>
      <c r="U20" s="112">
        <f t="shared" si="5"/>
        <v>367377</v>
      </c>
      <c r="V20" s="43">
        <v>49734</v>
      </c>
      <c r="W20" s="43">
        <v>317643</v>
      </c>
      <c r="X20" s="10">
        <f t="shared" si="6"/>
        <v>5694</v>
      </c>
      <c r="Y20" s="43">
        <v>3079</v>
      </c>
      <c r="Z20" s="43">
        <v>2615</v>
      </c>
      <c r="AA20" s="168"/>
      <c r="AB20" s="400">
        <v>373071</v>
      </c>
      <c r="AC20" s="96"/>
      <c r="AE20" s="96">
        <v>3813032</v>
      </c>
      <c r="AG20" s="96">
        <f t="shared" si="8"/>
        <v>3813032</v>
      </c>
    </row>
    <row r="21" spans="1:33" ht="15">
      <c r="A21" s="5">
        <v>13</v>
      </c>
      <c r="B21" s="6" t="s">
        <v>33</v>
      </c>
      <c r="C21" s="100">
        <v>3</v>
      </c>
      <c r="D21" s="23">
        <f>U21+U13</f>
        <v>482400</v>
      </c>
      <c r="E21" s="22"/>
      <c r="F21" s="22">
        <f t="shared" si="0"/>
        <v>482400</v>
      </c>
      <c r="G21" s="36"/>
      <c r="H21" s="36"/>
      <c r="I21" s="36"/>
      <c r="J21" s="22">
        <f t="shared" si="1"/>
        <v>0</v>
      </c>
      <c r="K21" s="22">
        <f t="shared" si="2"/>
        <v>482400</v>
      </c>
      <c r="L21" s="22">
        <f>X21+X13</f>
        <v>34455</v>
      </c>
      <c r="M21" s="36">
        <v>4441677</v>
      </c>
      <c r="N21" s="36">
        <v>4712441</v>
      </c>
      <c r="O21" s="36"/>
      <c r="P21" s="36">
        <v>278</v>
      </c>
      <c r="Q21" s="22">
        <f t="shared" si="7"/>
        <v>9154396</v>
      </c>
      <c r="R21" s="22">
        <f t="shared" si="3"/>
        <v>9188851</v>
      </c>
      <c r="S21" s="22">
        <f t="shared" si="4"/>
        <v>9671251</v>
      </c>
      <c r="T21" s="172">
        <f>(D21+L21)/S21*100</f>
        <v>5.344241401655277</v>
      </c>
      <c r="U21" s="112">
        <f t="shared" si="5"/>
        <v>349504</v>
      </c>
      <c r="V21" s="43">
        <v>40739</v>
      </c>
      <c r="W21" s="43">
        <v>308765</v>
      </c>
      <c r="X21" s="10">
        <f t="shared" si="6"/>
        <v>27284</v>
      </c>
      <c r="Y21" s="43">
        <v>22052</v>
      </c>
      <c r="Z21" s="43">
        <v>5232</v>
      </c>
      <c r="AA21" s="168"/>
      <c r="AB21" s="400">
        <v>376788</v>
      </c>
      <c r="AC21" s="96"/>
      <c r="AE21" s="96">
        <v>10933858</v>
      </c>
      <c r="AF21">
        <v>6698027</v>
      </c>
      <c r="AG21" s="96">
        <f t="shared" si="8"/>
        <v>4235831</v>
      </c>
    </row>
    <row r="22" spans="1:33" ht="15">
      <c r="A22" s="5">
        <v>14</v>
      </c>
      <c r="B22" s="6" t="s">
        <v>34</v>
      </c>
      <c r="C22" s="100">
        <v>4</v>
      </c>
      <c r="D22" s="23">
        <f>U22</f>
        <v>368015</v>
      </c>
      <c r="E22" s="22"/>
      <c r="F22" s="22">
        <f t="shared" si="0"/>
        <v>368015</v>
      </c>
      <c r="G22" s="36"/>
      <c r="H22" s="36"/>
      <c r="I22" s="36"/>
      <c r="J22" s="22">
        <f t="shared" si="1"/>
        <v>0</v>
      </c>
      <c r="K22" s="22">
        <f t="shared" si="2"/>
        <v>368015</v>
      </c>
      <c r="L22" s="22">
        <f>X22</f>
        <v>5762</v>
      </c>
      <c r="M22" s="36">
        <v>10300503</v>
      </c>
      <c r="N22" s="36">
        <v>10663346</v>
      </c>
      <c r="O22" s="36"/>
      <c r="P22" s="36">
        <v>599103</v>
      </c>
      <c r="Q22" s="22">
        <f t="shared" si="7"/>
        <v>21562952</v>
      </c>
      <c r="R22" s="22">
        <f t="shared" si="3"/>
        <v>21568714</v>
      </c>
      <c r="S22" s="22">
        <f t="shared" si="4"/>
        <v>21936729</v>
      </c>
      <c r="T22" s="172">
        <f>(D22+L22)/S22*100</f>
        <v>1.7038866642333048</v>
      </c>
      <c r="U22" s="112">
        <f t="shared" si="5"/>
        <v>368015</v>
      </c>
      <c r="V22" s="43">
        <v>90043</v>
      </c>
      <c r="W22" s="43">
        <v>277972</v>
      </c>
      <c r="X22" s="10">
        <f t="shared" si="6"/>
        <v>5762</v>
      </c>
      <c r="Y22" s="43">
        <v>4776</v>
      </c>
      <c r="Z22" s="43">
        <v>986</v>
      </c>
      <c r="AA22" s="168"/>
      <c r="AB22" s="400">
        <v>373777</v>
      </c>
      <c r="AC22" s="96"/>
      <c r="AE22" s="96">
        <v>9134729</v>
      </c>
      <c r="AG22" s="96">
        <f t="shared" si="8"/>
        <v>9134729</v>
      </c>
    </row>
    <row r="23" spans="1:33" ht="15">
      <c r="A23" s="5">
        <v>15</v>
      </c>
      <c r="B23" s="6" t="s">
        <v>35</v>
      </c>
      <c r="C23" s="100">
        <v>1</v>
      </c>
      <c r="D23" s="23">
        <f>U23+U24</f>
        <v>142288</v>
      </c>
      <c r="E23" s="22"/>
      <c r="F23" s="22">
        <f t="shared" si="0"/>
        <v>142288</v>
      </c>
      <c r="G23" s="36"/>
      <c r="H23" s="36"/>
      <c r="I23" s="36"/>
      <c r="J23" s="22">
        <f t="shared" si="1"/>
        <v>0</v>
      </c>
      <c r="K23" s="22">
        <f t="shared" si="2"/>
        <v>142288</v>
      </c>
      <c r="L23" s="22">
        <f>X23+X24</f>
        <v>3092</v>
      </c>
      <c r="M23" s="36">
        <v>31349</v>
      </c>
      <c r="N23" s="36">
        <v>77126</v>
      </c>
      <c r="O23" s="36"/>
      <c r="P23" s="36">
        <v>24</v>
      </c>
      <c r="Q23" s="22">
        <f t="shared" si="7"/>
        <v>108499</v>
      </c>
      <c r="R23" s="22">
        <f t="shared" si="3"/>
        <v>111591</v>
      </c>
      <c r="S23" s="22">
        <f t="shared" si="4"/>
        <v>253879</v>
      </c>
      <c r="T23" s="172">
        <f>(D23+L23)/S23*100</f>
        <v>57.26349954111998</v>
      </c>
      <c r="U23" s="112">
        <f t="shared" si="5"/>
        <v>74009</v>
      </c>
      <c r="V23" s="43">
        <v>790</v>
      </c>
      <c r="W23" s="43">
        <v>73219</v>
      </c>
      <c r="X23" s="10">
        <f t="shared" si="6"/>
        <v>227</v>
      </c>
      <c r="Y23" s="43">
        <v>44</v>
      </c>
      <c r="Z23" s="43">
        <v>183</v>
      </c>
      <c r="AA23" s="168"/>
      <c r="AB23" s="400">
        <v>74236</v>
      </c>
      <c r="AC23" s="96"/>
      <c r="AE23" s="96">
        <v>626568</v>
      </c>
      <c r="AF23">
        <v>626568</v>
      </c>
      <c r="AG23" s="96">
        <f t="shared" si="8"/>
        <v>0</v>
      </c>
    </row>
    <row r="24" spans="1:33" ht="15">
      <c r="A24" s="5">
        <v>16</v>
      </c>
      <c r="B24" s="6" t="s">
        <v>36</v>
      </c>
      <c r="C24" s="100"/>
      <c r="D24" s="23"/>
      <c r="E24" s="22"/>
      <c r="F24" s="22">
        <f t="shared" si="0"/>
        <v>0</v>
      </c>
      <c r="G24" s="36"/>
      <c r="H24" s="36"/>
      <c r="I24" s="36"/>
      <c r="J24" s="22">
        <f t="shared" si="1"/>
        <v>0</v>
      </c>
      <c r="K24" s="22">
        <f t="shared" si="2"/>
        <v>0</v>
      </c>
      <c r="L24" s="22"/>
      <c r="M24" s="36">
        <v>0</v>
      </c>
      <c r="N24" s="36"/>
      <c r="O24" s="36"/>
      <c r="P24" s="36"/>
      <c r="Q24" s="22">
        <f t="shared" si="7"/>
        <v>0</v>
      </c>
      <c r="R24" s="22">
        <f t="shared" si="3"/>
        <v>0</v>
      </c>
      <c r="S24" s="22">
        <f t="shared" si="4"/>
        <v>0</v>
      </c>
      <c r="T24" s="172"/>
      <c r="U24" s="112">
        <f t="shared" si="5"/>
        <v>68279</v>
      </c>
      <c r="V24" s="43">
        <v>25013</v>
      </c>
      <c r="W24" s="43">
        <v>43266</v>
      </c>
      <c r="X24" s="10">
        <f aca="true" t="shared" si="9" ref="X24:X34">Y24+Z24</f>
        <v>2865</v>
      </c>
      <c r="Y24" s="43">
        <v>1946</v>
      </c>
      <c r="Z24" s="43">
        <v>919</v>
      </c>
      <c r="AA24" s="168"/>
      <c r="AB24" s="400">
        <v>71144</v>
      </c>
      <c r="AC24" s="96"/>
      <c r="AE24" s="96"/>
      <c r="AG24" s="96">
        <f t="shared" si="8"/>
        <v>0</v>
      </c>
    </row>
    <row r="25" spans="1:33" ht="15">
      <c r="A25" s="5">
        <v>17</v>
      </c>
      <c r="B25" s="6" t="s">
        <v>37</v>
      </c>
      <c r="C25" s="100">
        <v>3</v>
      </c>
      <c r="D25" s="23">
        <f>U25</f>
        <v>220436</v>
      </c>
      <c r="E25" s="22"/>
      <c r="F25" s="22">
        <f t="shared" si="0"/>
        <v>220436</v>
      </c>
      <c r="G25" s="36"/>
      <c r="H25" s="36"/>
      <c r="I25" s="36"/>
      <c r="J25" s="22">
        <f t="shared" si="1"/>
        <v>0</v>
      </c>
      <c r="K25" s="22">
        <f t="shared" si="2"/>
        <v>220436</v>
      </c>
      <c r="L25" s="22">
        <f>X25</f>
        <v>0</v>
      </c>
      <c r="M25" s="36">
        <v>836270</v>
      </c>
      <c r="N25" s="36">
        <v>2451455</v>
      </c>
      <c r="O25" s="36"/>
      <c r="P25" s="36">
        <v>144</v>
      </c>
      <c r="Q25" s="22">
        <f t="shared" si="7"/>
        <v>3287869</v>
      </c>
      <c r="R25" s="22">
        <f t="shared" si="3"/>
        <v>3287869</v>
      </c>
      <c r="S25" s="22">
        <f t="shared" si="4"/>
        <v>3508305</v>
      </c>
      <c r="T25" s="172">
        <f>(D25+L25)/S25*100</f>
        <v>6.283262145109961</v>
      </c>
      <c r="U25" s="112">
        <f t="shared" si="5"/>
        <v>220436</v>
      </c>
      <c r="V25" s="43">
        <v>17630</v>
      </c>
      <c r="W25" s="43">
        <v>202806</v>
      </c>
      <c r="X25" s="10">
        <f t="shared" si="9"/>
        <v>0</v>
      </c>
      <c r="Y25" s="43">
        <v>0</v>
      </c>
      <c r="Z25" s="43">
        <v>0</v>
      </c>
      <c r="AA25" s="168"/>
      <c r="AB25" s="400">
        <v>220436</v>
      </c>
      <c r="AC25" s="96"/>
      <c r="AE25" s="96">
        <v>3636992</v>
      </c>
      <c r="AF25">
        <v>2866816</v>
      </c>
      <c r="AG25" s="96">
        <f t="shared" si="8"/>
        <v>770176</v>
      </c>
    </row>
    <row r="26" spans="1:33" ht="15">
      <c r="A26" s="5">
        <v>18</v>
      </c>
      <c r="B26" s="6" t="s">
        <v>38</v>
      </c>
      <c r="C26" s="100">
        <v>4</v>
      </c>
      <c r="D26" s="23">
        <f>U26</f>
        <v>42807</v>
      </c>
      <c r="E26" s="22"/>
      <c r="F26" s="22">
        <f t="shared" si="0"/>
        <v>42807</v>
      </c>
      <c r="G26" s="36"/>
      <c r="H26" s="36"/>
      <c r="I26" s="36"/>
      <c r="J26" s="22">
        <f t="shared" si="1"/>
        <v>0</v>
      </c>
      <c r="K26" s="22">
        <f t="shared" si="2"/>
        <v>42807</v>
      </c>
      <c r="L26" s="22">
        <f>X26</f>
        <v>18076</v>
      </c>
      <c r="M26" s="36">
        <v>4820558</v>
      </c>
      <c r="N26" s="36">
        <v>3559435</v>
      </c>
      <c r="O26" s="36">
        <v>1227357</v>
      </c>
      <c r="P26" s="36">
        <v>135</v>
      </c>
      <c r="Q26" s="22">
        <f t="shared" si="7"/>
        <v>9607485</v>
      </c>
      <c r="R26" s="22">
        <f t="shared" si="3"/>
        <v>9625561</v>
      </c>
      <c r="S26" s="22">
        <f t="shared" si="4"/>
        <v>9668368</v>
      </c>
      <c r="T26" s="172">
        <f>(D26+L26)/S26*100</f>
        <v>0.629713308388758</v>
      </c>
      <c r="U26" s="112">
        <f t="shared" si="5"/>
        <v>42807</v>
      </c>
      <c r="V26" s="44">
        <v>5601</v>
      </c>
      <c r="W26" s="43">
        <v>37206</v>
      </c>
      <c r="X26" s="10">
        <f t="shared" si="9"/>
        <v>18076</v>
      </c>
      <c r="Y26" s="44">
        <v>15095</v>
      </c>
      <c r="Z26" s="43">
        <v>2981</v>
      </c>
      <c r="AA26" s="168"/>
      <c r="AB26" s="400">
        <v>60883</v>
      </c>
      <c r="AC26" s="96"/>
      <c r="AE26" s="96">
        <v>4054143</v>
      </c>
      <c r="AG26" s="96">
        <f t="shared" si="8"/>
        <v>4054143</v>
      </c>
    </row>
    <row r="27" spans="1:33" ht="15">
      <c r="A27" s="5">
        <v>19</v>
      </c>
      <c r="B27" s="6" t="s">
        <v>39</v>
      </c>
      <c r="C27" s="100">
        <v>4</v>
      </c>
      <c r="D27" s="23">
        <f>U27</f>
        <v>236799</v>
      </c>
      <c r="E27" s="22"/>
      <c r="F27" s="22">
        <f t="shared" si="0"/>
        <v>236799</v>
      </c>
      <c r="G27" s="36"/>
      <c r="H27" s="36"/>
      <c r="I27" s="36"/>
      <c r="J27" s="22">
        <f t="shared" si="1"/>
        <v>0</v>
      </c>
      <c r="K27" s="22">
        <f t="shared" si="2"/>
        <v>236799</v>
      </c>
      <c r="L27" s="22">
        <f>X27</f>
        <v>8394</v>
      </c>
      <c r="M27" s="36">
        <v>7600042</v>
      </c>
      <c r="N27" s="36">
        <v>4239632</v>
      </c>
      <c r="O27" s="36"/>
      <c r="P27" s="36">
        <v>2233161</v>
      </c>
      <c r="Q27" s="22">
        <f t="shared" si="7"/>
        <v>14072835</v>
      </c>
      <c r="R27" s="22">
        <f t="shared" si="3"/>
        <v>14081229</v>
      </c>
      <c r="S27" s="22">
        <f t="shared" si="4"/>
        <v>14318028</v>
      </c>
      <c r="T27" s="172">
        <f>(D27+L27)/S27*100</f>
        <v>1.7124774445195945</v>
      </c>
      <c r="U27" s="112">
        <f t="shared" si="5"/>
        <v>236799</v>
      </c>
      <c r="V27" s="43">
        <v>31075</v>
      </c>
      <c r="W27" s="43">
        <v>205724</v>
      </c>
      <c r="X27" s="10">
        <f t="shared" si="9"/>
        <v>8394</v>
      </c>
      <c r="Y27" s="43">
        <v>6700</v>
      </c>
      <c r="Z27" s="43">
        <v>1694</v>
      </c>
      <c r="AA27" s="168"/>
      <c r="AB27" s="400">
        <v>245193</v>
      </c>
      <c r="AC27" s="96"/>
      <c r="AE27" s="96">
        <v>6938232</v>
      </c>
      <c r="AG27" s="96">
        <f t="shared" si="8"/>
        <v>6938232</v>
      </c>
    </row>
    <row r="28" spans="1:33" ht="15">
      <c r="A28" s="5">
        <v>20</v>
      </c>
      <c r="B28" s="6" t="s">
        <v>40</v>
      </c>
      <c r="C28" s="100">
        <v>4</v>
      </c>
      <c r="D28" s="23">
        <f>U28</f>
        <v>423184</v>
      </c>
      <c r="E28" s="22"/>
      <c r="F28" s="22">
        <f t="shared" si="0"/>
        <v>423184</v>
      </c>
      <c r="G28" s="36"/>
      <c r="H28" s="36"/>
      <c r="I28" s="36"/>
      <c r="J28" s="22">
        <f t="shared" si="1"/>
        <v>0</v>
      </c>
      <c r="K28" s="22">
        <f t="shared" si="2"/>
        <v>423184</v>
      </c>
      <c r="L28" s="22">
        <f>X28</f>
        <v>7361</v>
      </c>
      <c r="M28" s="36">
        <v>7428237</v>
      </c>
      <c r="N28" s="36">
        <v>3453755</v>
      </c>
      <c r="O28" s="36"/>
      <c r="P28" s="36">
        <v>1543277</v>
      </c>
      <c r="Q28" s="22">
        <f t="shared" si="7"/>
        <v>12425269</v>
      </c>
      <c r="R28" s="22">
        <f t="shared" si="3"/>
        <v>12432630</v>
      </c>
      <c r="S28" s="22">
        <f t="shared" si="4"/>
        <v>12855814</v>
      </c>
      <c r="T28" s="172">
        <f>(D28+L28)/S28*100</f>
        <v>3.3490294741352047</v>
      </c>
      <c r="U28" s="112">
        <f t="shared" si="5"/>
        <v>423184</v>
      </c>
      <c r="V28" s="43">
        <v>53470</v>
      </c>
      <c r="W28" s="43">
        <v>369714</v>
      </c>
      <c r="X28" s="10">
        <f t="shared" si="9"/>
        <v>7361</v>
      </c>
      <c r="Y28" s="43">
        <v>5339</v>
      </c>
      <c r="Z28" s="43">
        <v>2022</v>
      </c>
      <c r="AA28" s="168"/>
      <c r="AB28" s="400">
        <v>430545</v>
      </c>
      <c r="AC28" s="96"/>
      <c r="AE28" s="96">
        <v>6831391</v>
      </c>
      <c r="AG28" s="96">
        <f t="shared" si="8"/>
        <v>6831391</v>
      </c>
    </row>
    <row r="29" spans="1:33" ht="15">
      <c r="A29" s="5">
        <v>21</v>
      </c>
      <c r="B29" s="6" t="s">
        <v>41</v>
      </c>
      <c r="C29" s="100"/>
      <c r="D29" s="23"/>
      <c r="E29" s="22"/>
      <c r="F29" s="22">
        <f t="shared" si="0"/>
        <v>0</v>
      </c>
      <c r="G29" s="36"/>
      <c r="H29" s="36"/>
      <c r="I29" s="36"/>
      <c r="J29" s="22">
        <f t="shared" si="1"/>
        <v>0</v>
      </c>
      <c r="K29" s="22">
        <f t="shared" si="2"/>
        <v>0</v>
      </c>
      <c r="L29" s="22"/>
      <c r="M29" s="36">
        <v>0</v>
      </c>
      <c r="N29" s="36"/>
      <c r="O29" s="36"/>
      <c r="P29" s="36"/>
      <c r="Q29" s="22">
        <f t="shared" si="7"/>
        <v>0</v>
      </c>
      <c r="R29" s="22">
        <f t="shared" si="3"/>
        <v>0</v>
      </c>
      <c r="S29" s="22">
        <f t="shared" si="4"/>
        <v>0</v>
      </c>
      <c r="T29" s="172"/>
      <c r="U29" s="112">
        <f t="shared" si="5"/>
        <v>60660</v>
      </c>
      <c r="V29" s="44">
        <v>1247</v>
      </c>
      <c r="W29" s="43">
        <v>59413</v>
      </c>
      <c r="X29" s="10">
        <f t="shared" si="9"/>
        <v>1267</v>
      </c>
      <c r="Y29" s="44">
        <v>388</v>
      </c>
      <c r="Z29" s="43">
        <v>879</v>
      </c>
      <c r="AA29" s="168"/>
      <c r="AB29" s="400">
        <v>61927</v>
      </c>
      <c r="AC29" s="96"/>
      <c r="AE29" s="96"/>
      <c r="AG29" s="96">
        <f t="shared" si="8"/>
        <v>0</v>
      </c>
    </row>
    <row r="30" spans="1:33" ht="15">
      <c r="A30" s="5">
        <v>22</v>
      </c>
      <c r="B30" s="6" t="s">
        <v>42</v>
      </c>
      <c r="C30" s="100">
        <v>3</v>
      </c>
      <c r="D30" s="23">
        <f>U30</f>
        <v>440680</v>
      </c>
      <c r="E30" s="22"/>
      <c r="F30" s="22">
        <f t="shared" si="0"/>
        <v>440680</v>
      </c>
      <c r="G30" s="36"/>
      <c r="H30" s="36"/>
      <c r="I30" s="36"/>
      <c r="J30" s="22">
        <f t="shared" si="1"/>
        <v>0</v>
      </c>
      <c r="K30" s="22">
        <f t="shared" si="2"/>
        <v>440680</v>
      </c>
      <c r="L30" s="22">
        <f>X30</f>
        <v>36993</v>
      </c>
      <c r="M30" s="36">
        <v>12357883</v>
      </c>
      <c r="N30" s="36">
        <v>4655365</v>
      </c>
      <c r="O30" s="36"/>
      <c r="P30" s="36">
        <v>270681</v>
      </c>
      <c r="Q30" s="22">
        <f>M30+O30+N30+P30</f>
        <v>17283929</v>
      </c>
      <c r="R30" s="22">
        <f t="shared" si="3"/>
        <v>17320922</v>
      </c>
      <c r="S30" s="22">
        <f t="shared" si="4"/>
        <v>17761602</v>
      </c>
      <c r="T30" s="172">
        <f aca="true" t="shared" si="10" ref="T30:T38">(D30+L30)/S30*100</f>
        <v>2.6893576378977526</v>
      </c>
      <c r="U30" s="112">
        <f t="shared" si="5"/>
        <v>440680</v>
      </c>
      <c r="V30" s="51">
        <v>49280</v>
      </c>
      <c r="W30" s="43">
        <v>391400</v>
      </c>
      <c r="X30" s="10">
        <f t="shared" si="9"/>
        <v>36993</v>
      </c>
      <c r="Y30" s="51">
        <v>24469</v>
      </c>
      <c r="Z30" s="43">
        <v>12524</v>
      </c>
      <c r="AA30" s="168"/>
      <c r="AB30" s="400">
        <v>477673</v>
      </c>
      <c r="AC30" s="96"/>
      <c r="AE30" s="96">
        <v>12060306</v>
      </c>
      <c r="AG30" s="96">
        <f t="shared" si="8"/>
        <v>12060306</v>
      </c>
    </row>
    <row r="31" spans="1:33" ht="15.75" customHeight="1">
      <c r="A31" s="5">
        <v>23</v>
      </c>
      <c r="B31" s="6" t="s">
        <v>43</v>
      </c>
      <c r="C31" s="100">
        <v>4</v>
      </c>
      <c r="D31" s="23">
        <f>U31+U29</f>
        <v>155360</v>
      </c>
      <c r="E31" s="22"/>
      <c r="F31" s="22">
        <f t="shared" si="0"/>
        <v>155360</v>
      </c>
      <c r="G31" s="36"/>
      <c r="H31" s="36"/>
      <c r="I31" s="36"/>
      <c r="J31" s="22">
        <f t="shared" si="1"/>
        <v>0</v>
      </c>
      <c r="K31" s="22">
        <f t="shared" si="2"/>
        <v>155360</v>
      </c>
      <c r="L31" s="22">
        <f>X31+X29</f>
        <v>3575</v>
      </c>
      <c r="M31" s="36">
        <v>9780550</v>
      </c>
      <c r="N31" s="36">
        <v>5237658</v>
      </c>
      <c r="O31" s="36"/>
      <c r="P31" s="36">
        <v>263040</v>
      </c>
      <c r="Q31" s="22">
        <f t="shared" si="7"/>
        <v>15281248</v>
      </c>
      <c r="R31" s="22">
        <f t="shared" si="3"/>
        <v>15284823</v>
      </c>
      <c r="S31" s="22">
        <f t="shared" si="4"/>
        <v>15440183</v>
      </c>
      <c r="T31" s="172">
        <f t="shared" si="10"/>
        <v>1.0293595613471678</v>
      </c>
      <c r="U31" s="112">
        <f t="shared" si="5"/>
        <v>94700</v>
      </c>
      <c r="V31" s="44">
        <v>17912</v>
      </c>
      <c r="W31" s="43">
        <v>76788</v>
      </c>
      <c r="X31" s="10">
        <f t="shared" si="9"/>
        <v>2308</v>
      </c>
      <c r="Y31" s="44">
        <v>1207</v>
      </c>
      <c r="Z31" s="43">
        <v>1101</v>
      </c>
      <c r="AA31" s="168"/>
      <c r="AB31" s="400">
        <v>97008</v>
      </c>
      <c r="AC31" s="96"/>
      <c r="AE31" s="96">
        <v>9309776</v>
      </c>
      <c r="AG31" s="96">
        <f t="shared" si="8"/>
        <v>9309776</v>
      </c>
    </row>
    <row r="32" spans="1:33" ht="15">
      <c r="A32" s="5">
        <v>24</v>
      </c>
      <c r="B32" s="6" t="s">
        <v>44</v>
      </c>
      <c r="C32" s="100">
        <v>4</v>
      </c>
      <c r="D32" s="23">
        <f>U32+U9</f>
        <v>142552</v>
      </c>
      <c r="E32" s="22"/>
      <c r="F32" s="22">
        <f t="shared" si="0"/>
        <v>142552</v>
      </c>
      <c r="G32" s="36"/>
      <c r="H32" s="36"/>
      <c r="I32" s="36"/>
      <c r="J32" s="22">
        <f t="shared" si="1"/>
        <v>0</v>
      </c>
      <c r="K32" s="22">
        <f t="shared" si="2"/>
        <v>142552</v>
      </c>
      <c r="L32" s="22">
        <f>X32+X9</f>
        <v>6746</v>
      </c>
      <c r="M32" s="36">
        <v>1921376</v>
      </c>
      <c r="N32" s="36">
        <v>3108046</v>
      </c>
      <c r="O32" s="36"/>
      <c r="P32" s="36">
        <v>1513072</v>
      </c>
      <c r="Q32" s="22">
        <f t="shared" si="7"/>
        <v>6542494</v>
      </c>
      <c r="R32" s="22">
        <f t="shared" si="3"/>
        <v>6549240</v>
      </c>
      <c r="S32" s="22">
        <f t="shared" si="4"/>
        <v>6691792</v>
      </c>
      <c r="T32" s="172">
        <f t="shared" si="10"/>
        <v>2.231061575135629</v>
      </c>
      <c r="U32" s="112">
        <f t="shared" si="5"/>
        <v>137437</v>
      </c>
      <c r="V32" s="43">
        <v>-1797</v>
      </c>
      <c r="W32" s="43">
        <v>139234</v>
      </c>
      <c r="X32" s="10">
        <f t="shared" si="9"/>
        <v>3713</v>
      </c>
      <c r="Y32" s="43">
        <v>2766</v>
      </c>
      <c r="Z32" s="43">
        <v>947</v>
      </c>
      <c r="AA32" s="168"/>
      <c r="AB32" s="400">
        <v>141150</v>
      </c>
      <c r="AC32" s="96"/>
      <c r="AE32" s="96">
        <v>6574662</v>
      </c>
      <c r="AF32">
        <v>4701047</v>
      </c>
      <c r="AG32" s="96">
        <f t="shared" si="8"/>
        <v>1873615</v>
      </c>
    </row>
    <row r="33" spans="1:33" ht="15">
      <c r="A33" s="5">
        <v>25</v>
      </c>
      <c r="B33" s="6" t="s">
        <v>45</v>
      </c>
      <c r="C33" s="100">
        <v>4</v>
      </c>
      <c r="D33" s="23">
        <f>U33</f>
        <v>30227</v>
      </c>
      <c r="E33" s="22"/>
      <c r="F33" s="22">
        <f t="shared" si="0"/>
        <v>30227</v>
      </c>
      <c r="G33" s="36"/>
      <c r="H33" s="36"/>
      <c r="I33" s="36"/>
      <c r="J33" s="22">
        <f t="shared" si="1"/>
        <v>0</v>
      </c>
      <c r="K33" s="22">
        <f t="shared" si="2"/>
        <v>30227</v>
      </c>
      <c r="L33" s="22">
        <f>X33</f>
        <v>7230</v>
      </c>
      <c r="M33" s="36">
        <v>2125192</v>
      </c>
      <c r="N33" s="36">
        <v>3229645</v>
      </c>
      <c r="O33" s="36"/>
      <c r="P33" s="36">
        <v>704287</v>
      </c>
      <c r="Q33" s="22">
        <f t="shared" si="7"/>
        <v>6059124</v>
      </c>
      <c r="R33" s="22">
        <f t="shared" si="3"/>
        <v>6066354</v>
      </c>
      <c r="S33" s="22">
        <f t="shared" si="4"/>
        <v>6096581</v>
      </c>
      <c r="T33" s="172">
        <f t="shared" si="10"/>
        <v>0.6143935428726364</v>
      </c>
      <c r="U33" s="112">
        <f t="shared" si="5"/>
        <v>30227</v>
      </c>
      <c r="V33" s="43">
        <v>30227</v>
      </c>
      <c r="W33" s="43">
        <v>0</v>
      </c>
      <c r="X33" s="10">
        <f t="shared" si="9"/>
        <v>7230</v>
      </c>
      <c r="Y33" s="43">
        <v>7230</v>
      </c>
      <c r="Z33" s="43">
        <v>0</v>
      </c>
      <c r="AA33" s="168"/>
      <c r="AB33" s="400">
        <v>37457</v>
      </c>
      <c r="AC33" s="96"/>
      <c r="AE33" s="96">
        <v>4907637</v>
      </c>
      <c r="AF33">
        <v>2900152</v>
      </c>
      <c r="AG33" s="96">
        <f t="shared" si="8"/>
        <v>2007485</v>
      </c>
    </row>
    <row r="34" spans="1:33" ht="15">
      <c r="A34" s="5">
        <v>26</v>
      </c>
      <c r="B34" s="6" t="s">
        <v>46</v>
      </c>
      <c r="C34" s="100">
        <v>3</v>
      </c>
      <c r="D34" s="23">
        <f>U34</f>
        <v>20852</v>
      </c>
      <c r="E34" s="22"/>
      <c r="F34" s="22">
        <f t="shared" si="0"/>
        <v>20852</v>
      </c>
      <c r="G34" s="36"/>
      <c r="H34" s="36"/>
      <c r="I34" s="36"/>
      <c r="J34" s="22">
        <f t="shared" si="1"/>
        <v>0</v>
      </c>
      <c r="K34" s="22">
        <f t="shared" si="2"/>
        <v>20852</v>
      </c>
      <c r="L34" s="22">
        <f>X34</f>
        <v>3719</v>
      </c>
      <c r="M34" s="36">
        <v>1190103</v>
      </c>
      <c r="N34" s="36">
        <v>1007293</v>
      </c>
      <c r="O34" s="36"/>
      <c r="P34" s="36"/>
      <c r="Q34" s="22">
        <f>M34+O34+N34+P34</f>
        <v>2197396</v>
      </c>
      <c r="R34" s="22">
        <f t="shared" si="3"/>
        <v>2201115</v>
      </c>
      <c r="S34" s="22">
        <f t="shared" si="4"/>
        <v>2221967</v>
      </c>
      <c r="T34" s="172">
        <f t="shared" si="10"/>
        <v>1.10582200365712</v>
      </c>
      <c r="U34" s="112">
        <f t="shared" si="5"/>
        <v>20852</v>
      </c>
      <c r="V34" s="43">
        <v>2409</v>
      </c>
      <c r="W34" s="43">
        <v>18443</v>
      </c>
      <c r="X34" s="10">
        <f t="shared" si="9"/>
        <v>3719</v>
      </c>
      <c r="Y34" s="43">
        <v>3719</v>
      </c>
      <c r="Z34" s="43">
        <v>0</v>
      </c>
      <c r="AA34" s="168"/>
      <c r="AB34" s="400">
        <v>24571</v>
      </c>
      <c r="AC34" s="96"/>
      <c r="AE34" s="96">
        <v>1124113</v>
      </c>
      <c r="AF34">
        <v>0</v>
      </c>
      <c r="AG34" s="96">
        <f t="shared" si="8"/>
        <v>1124113</v>
      </c>
    </row>
    <row r="35" spans="1:33" ht="15.75">
      <c r="A35" s="5"/>
      <c r="B35" s="7" t="s">
        <v>47</v>
      </c>
      <c r="C35" s="5">
        <v>4</v>
      </c>
      <c r="D35" s="30">
        <f>SUM(D9:D34)</f>
        <v>4658256</v>
      </c>
      <c r="E35" s="22">
        <f aca="true" t="shared" si="11" ref="E35:P35">SUM(E9:E34)</f>
        <v>0</v>
      </c>
      <c r="F35" s="22">
        <f t="shared" si="11"/>
        <v>4658256</v>
      </c>
      <c r="G35" s="36">
        <f t="shared" si="11"/>
        <v>0</v>
      </c>
      <c r="H35" s="22">
        <f t="shared" si="11"/>
        <v>0</v>
      </c>
      <c r="I35" s="22">
        <f>SUM(I9:I34)</f>
        <v>0</v>
      </c>
      <c r="J35" s="22">
        <f>SUM(J9:J34)</f>
        <v>0</v>
      </c>
      <c r="K35" s="22">
        <f t="shared" si="11"/>
        <v>4658256</v>
      </c>
      <c r="L35" s="30">
        <f t="shared" si="11"/>
        <v>225514</v>
      </c>
      <c r="M35" s="36">
        <f t="shared" si="11"/>
        <v>100787246</v>
      </c>
      <c r="N35" s="36">
        <f t="shared" si="11"/>
        <v>77170271</v>
      </c>
      <c r="O35" s="36">
        <f t="shared" si="11"/>
        <v>1227357</v>
      </c>
      <c r="P35" s="36">
        <f t="shared" si="11"/>
        <v>11558792</v>
      </c>
      <c r="Q35" s="22">
        <f>SUM(Q9:Q34)</f>
        <v>190743666</v>
      </c>
      <c r="R35" s="22">
        <f>SUM(R9:R34)</f>
        <v>190969180</v>
      </c>
      <c r="S35" s="22">
        <f>SUM(S9:S34)</f>
        <v>195627436</v>
      </c>
      <c r="T35" s="172">
        <f t="shared" si="10"/>
        <v>2.496464759677165</v>
      </c>
      <c r="U35" s="112">
        <f aca="true" t="shared" si="12" ref="U35:Z35">SUM(U9:U34)</f>
        <v>4658256</v>
      </c>
      <c r="V35" s="8">
        <f t="shared" si="12"/>
        <v>689158</v>
      </c>
      <c r="W35" s="8">
        <f t="shared" si="12"/>
        <v>3969098</v>
      </c>
      <c r="X35" s="10">
        <f t="shared" si="12"/>
        <v>225514</v>
      </c>
      <c r="Y35" s="8">
        <f t="shared" si="12"/>
        <v>162677</v>
      </c>
      <c r="Z35" s="10">
        <f t="shared" si="12"/>
        <v>62837</v>
      </c>
      <c r="AA35" s="168"/>
      <c r="AB35" s="400"/>
      <c r="AE35" s="96">
        <f>SUM(AE10:AE34)</f>
        <v>120233298</v>
      </c>
      <c r="AF35" s="96">
        <f>SUM(AF10:AF34)</f>
        <v>25760607</v>
      </c>
      <c r="AG35" s="96">
        <f t="shared" si="8"/>
        <v>94472691</v>
      </c>
    </row>
    <row r="36" spans="1:33" ht="15">
      <c r="A36" s="4">
        <v>27</v>
      </c>
      <c r="B36" s="3" t="s">
        <v>48</v>
      </c>
      <c r="C36" s="4"/>
      <c r="D36" s="22"/>
      <c r="E36" s="22">
        <v>136548</v>
      </c>
      <c r="F36" s="22">
        <f>D36+E36</f>
        <v>136548</v>
      </c>
      <c r="G36" s="36"/>
      <c r="H36" s="22"/>
      <c r="I36" s="22"/>
      <c r="J36" s="22">
        <f>H36+I36+G36</f>
        <v>0</v>
      </c>
      <c r="K36" s="22">
        <f>F36+J36</f>
        <v>136548</v>
      </c>
      <c r="L36" s="22"/>
      <c r="M36" s="36">
        <v>8317278</v>
      </c>
      <c r="N36" s="36">
        <v>5430505</v>
      </c>
      <c r="O36" s="36"/>
      <c r="P36" s="36">
        <v>939112</v>
      </c>
      <c r="Q36" s="22">
        <f>M36+O36+N36+P36</f>
        <v>14686895</v>
      </c>
      <c r="R36" s="22">
        <f>L36+Q36</f>
        <v>14686895</v>
      </c>
      <c r="S36" s="22">
        <f>K36+R36</f>
        <v>14823443</v>
      </c>
      <c r="T36" s="172">
        <f t="shared" si="10"/>
        <v>0</v>
      </c>
      <c r="AE36">
        <v>8057140</v>
      </c>
      <c r="AG36" s="96">
        <f t="shared" si="8"/>
        <v>8057140</v>
      </c>
    </row>
    <row r="37" spans="1:33" ht="15">
      <c r="A37" s="4">
        <v>28</v>
      </c>
      <c r="B37" s="3" t="s">
        <v>49</v>
      </c>
      <c r="C37" s="4"/>
      <c r="D37" s="22"/>
      <c r="E37" s="22">
        <v>127194</v>
      </c>
      <c r="F37" s="22">
        <f>D37+E37</f>
        <v>127194</v>
      </c>
      <c r="G37" s="36"/>
      <c r="H37" s="22"/>
      <c r="I37" s="22"/>
      <c r="J37" s="22">
        <f>H37+I37+G37</f>
        <v>0</v>
      </c>
      <c r="K37" s="22">
        <f>F37+J37</f>
        <v>127194</v>
      </c>
      <c r="L37" s="22"/>
      <c r="M37" s="36">
        <v>7951942</v>
      </c>
      <c r="N37" s="36">
        <v>6172957</v>
      </c>
      <c r="O37" s="36"/>
      <c r="P37" s="36">
        <v>768595</v>
      </c>
      <c r="Q37" s="22">
        <f>M37+O37+N37+P37</f>
        <v>14893494</v>
      </c>
      <c r="R37" s="22">
        <f>L37+Q37</f>
        <v>14893494</v>
      </c>
      <c r="S37" s="22">
        <f>K37+R37</f>
        <v>15020688</v>
      </c>
      <c r="T37" s="172">
        <f t="shared" si="10"/>
        <v>0</v>
      </c>
      <c r="V37" s="193"/>
      <c r="W37" s="193"/>
      <c r="X37" s="96"/>
      <c r="Y37" s="96"/>
      <c r="Z37" s="96"/>
      <c r="AE37" s="96">
        <v>7428103</v>
      </c>
      <c r="AG37" s="96">
        <f t="shared" si="8"/>
        <v>7428103</v>
      </c>
    </row>
    <row r="38" spans="1:33" ht="15.75">
      <c r="A38" s="4"/>
      <c r="B38" s="3" t="s">
        <v>50</v>
      </c>
      <c r="C38" s="4">
        <v>4</v>
      </c>
      <c r="D38" s="22">
        <f aca="true" t="shared" si="13" ref="D38:N38">SUM(D35:D37)</f>
        <v>4658256</v>
      </c>
      <c r="E38" s="22">
        <f t="shared" si="13"/>
        <v>263742</v>
      </c>
      <c r="F38" s="22">
        <f t="shared" si="13"/>
        <v>4921998</v>
      </c>
      <c r="G38" s="36">
        <f t="shared" si="13"/>
        <v>0</v>
      </c>
      <c r="H38" s="22">
        <f t="shared" si="13"/>
        <v>0</v>
      </c>
      <c r="I38" s="22">
        <f>SUM(I35:I37)</f>
        <v>0</v>
      </c>
      <c r="J38" s="22">
        <f t="shared" si="13"/>
        <v>0</v>
      </c>
      <c r="K38" s="22">
        <f t="shared" si="13"/>
        <v>4921998</v>
      </c>
      <c r="L38" s="22">
        <f t="shared" si="13"/>
        <v>225514</v>
      </c>
      <c r="M38" s="115">
        <f t="shared" si="13"/>
        <v>117056466</v>
      </c>
      <c r="N38" s="115">
        <f t="shared" si="13"/>
        <v>88773733</v>
      </c>
      <c r="O38" s="36">
        <f>SUM(O35:O37)</f>
        <v>1227357</v>
      </c>
      <c r="P38" s="36">
        <f>SUM(P35:P37)</f>
        <v>13266499</v>
      </c>
      <c r="Q38" s="22">
        <f>SUM(Q35:Q37)</f>
        <v>220324055</v>
      </c>
      <c r="R38" s="22">
        <f>SUM(R35:R37)</f>
        <v>220549569</v>
      </c>
      <c r="S38" s="22">
        <f>SUM(S35:S37)</f>
        <v>225471567</v>
      </c>
      <c r="T38" s="172">
        <f t="shared" si="10"/>
        <v>2.166024774201352</v>
      </c>
      <c r="V38" s="193"/>
      <c r="X38" s="96"/>
      <c r="Y38" s="96"/>
      <c r="Z38" s="96"/>
      <c r="AE38" s="96">
        <f>SUM(AE35:AE37)</f>
        <v>135718541</v>
      </c>
      <c r="AF38" s="96">
        <f>SUM(AF35:AF37)</f>
        <v>25760607</v>
      </c>
      <c r="AG38" s="96">
        <f t="shared" si="8"/>
        <v>109957934</v>
      </c>
    </row>
    <row r="39" spans="1:33" ht="15">
      <c r="A39" s="3" t="s">
        <v>51</v>
      </c>
      <c r="B39" s="111"/>
      <c r="C39" s="399"/>
      <c r="D39" s="174">
        <f>D38/S38*100</f>
        <v>2.0660059545335048</v>
      </c>
      <c r="E39" s="174">
        <f>E38/S38*100</f>
        <v>0.1169735073513726</v>
      </c>
      <c r="F39" s="174">
        <f>F38/S38</f>
        <v>0.02182979461884877</v>
      </c>
      <c r="G39" s="174">
        <f>G38/S38</f>
        <v>0</v>
      </c>
      <c r="H39" s="174">
        <f>H38/S38</f>
        <v>0</v>
      </c>
      <c r="I39" s="174">
        <f>I38/S38</f>
        <v>0</v>
      </c>
      <c r="J39" s="174">
        <f>J38/S38</f>
        <v>0</v>
      </c>
      <c r="K39" s="174">
        <f>K38/S38</f>
        <v>0.02182979461884877</v>
      </c>
      <c r="L39" s="174">
        <f>L38/S38*100</f>
        <v>0.10001881966784751</v>
      </c>
      <c r="M39" s="175">
        <f>M38/S38*100</f>
        <v>51.916287076676056</v>
      </c>
      <c r="N39" s="174">
        <f>N38/S38*100</f>
        <v>39.37247351458732</v>
      </c>
      <c r="O39" s="174">
        <f>O38/S38*100</f>
        <v>0.5443511198908729</v>
      </c>
      <c r="P39" s="174">
        <f>P38/S38*100</f>
        <v>5.883890007293026</v>
      </c>
      <c r="Q39" s="174">
        <f>Q38/S38*100</f>
        <v>97.71700171844728</v>
      </c>
      <c r="R39" s="174">
        <f>R38/S38*100</f>
        <v>97.81702053811512</v>
      </c>
      <c r="S39" s="174">
        <f>S38/S38*100</f>
        <v>100</v>
      </c>
      <c r="T39" s="173"/>
      <c r="AE39" s="96"/>
      <c r="AF39" s="96"/>
      <c r="AG39" s="96"/>
    </row>
    <row r="40" spans="1:22" ht="15">
      <c r="A40" s="121"/>
      <c r="B40" s="92"/>
      <c r="C40" s="401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7"/>
      <c r="O40" s="137"/>
      <c r="P40" s="137"/>
      <c r="Q40" s="137"/>
      <c r="R40" s="137"/>
      <c r="S40" s="137"/>
      <c r="T40" s="93"/>
      <c r="V40" s="96"/>
    </row>
    <row r="41" spans="1:20" s="127" customFormat="1" ht="15">
      <c r="A41" s="3" t="str">
        <f>'M30.09.11'!A42</f>
        <v>Conn. As on 31.08.2011</v>
      </c>
      <c r="B41" s="132"/>
      <c r="C41" s="402">
        <v>4</v>
      </c>
      <c r="D41" s="254">
        <v>4725263</v>
      </c>
      <c r="E41" s="254">
        <v>266137</v>
      </c>
      <c r="F41" s="254">
        <v>4991400</v>
      </c>
      <c r="G41" s="254">
        <v>0</v>
      </c>
      <c r="H41" s="254">
        <v>0</v>
      </c>
      <c r="I41" s="254">
        <v>0</v>
      </c>
      <c r="J41" s="254">
        <v>0</v>
      </c>
      <c r="K41" s="254">
        <v>4991400</v>
      </c>
      <c r="L41" s="254">
        <v>224458</v>
      </c>
      <c r="M41" s="36">
        <v>117268745</v>
      </c>
      <c r="N41" s="254">
        <v>88555271</v>
      </c>
      <c r="O41" s="254">
        <v>1448919</v>
      </c>
      <c r="P41" s="254">
        <v>12835938</v>
      </c>
      <c r="Q41" s="254">
        <v>220108873</v>
      </c>
      <c r="R41" s="254">
        <v>220333331</v>
      </c>
      <c r="S41" s="22">
        <v>225324731</v>
      </c>
      <c r="T41" s="186">
        <f>(D41+L41)/S41*100</f>
        <v>2.1967056070733753</v>
      </c>
    </row>
    <row r="42" spans="1:20" s="127" customFormat="1" ht="15">
      <c r="A42" s="3" t="str">
        <f>'M30.09.11'!A43</f>
        <v>Addition during Sep 2011</v>
      </c>
      <c r="B42" s="131"/>
      <c r="C42" s="403">
        <v>6</v>
      </c>
      <c r="D42" s="254">
        <f aca="true" t="shared" si="14" ref="D42:S42">D38-D41</f>
        <v>-67007</v>
      </c>
      <c r="E42" s="254">
        <f t="shared" si="14"/>
        <v>-2395</v>
      </c>
      <c r="F42" s="254">
        <f t="shared" si="14"/>
        <v>-69402</v>
      </c>
      <c r="G42" s="254">
        <f t="shared" si="14"/>
        <v>0</v>
      </c>
      <c r="H42" s="254">
        <f t="shared" si="14"/>
        <v>0</v>
      </c>
      <c r="I42" s="254">
        <f t="shared" si="14"/>
        <v>0</v>
      </c>
      <c r="J42" s="254">
        <f t="shared" si="14"/>
        <v>0</v>
      </c>
      <c r="K42" s="254">
        <f t="shared" si="14"/>
        <v>-69402</v>
      </c>
      <c r="L42" s="254">
        <f t="shared" si="14"/>
        <v>1056</v>
      </c>
      <c r="M42" s="254">
        <f t="shared" si="14"/>
        <v>-212279</v>
      </c>
      <c r="N42" s="254">
        <f t="shared" si="14"/>
        <v>218462</v>
      </c>
      <c r="O42" s="254">
        <f t="shared" si="14"/>
        <v>-221562</v>
      </c>
      <c r="P42" s="254">
        <f t="shared" si="14"/>
        <v>430561</v>
      </c>
      <c r="Q42" s="254">
        <f>Q38-Q41</f>
        <v>215182</v>
      </c>
      <c r="R42" s="254">
        <f>R38-R41</f>
        <v>216238</v>
      </c>
      <c r="S42" s="254">
        <f t="shared" si="14"/>
        <v>146836</v>
      </c>
      <c r="T42" s="186">
        <f>(D42+L42)/S42*100</f>
        <v>-44.914734806178316</v>
      </c>
    </row>
    <row r="43" spans="1:20" s="127" customFormat="1" ht="15">
      <c r="A43" s="128" t="s">
        <v>210</v>
      </c>
      <c r="B43" s="131"/>
      <c r="C43" s="403">
        <v>4</v>
      </c>
      <c r="D43" s="22">
        <v>5302790</v>
      </c>
      <c r="E43" s="22">
        <v>282222</v>
      </c>
      <c r="F43" s="22">
        <v>5585012</v>
      </c>
      <c r="G43" s="36">
        <v>0</v>
      </c>
      <c r="H43" s="22">
        <v>0</v>
      </c>
      <c r="I43" s="22">
        <v>0</v>
      </c>
      <c r="J43" s="22">
        <v>0</v>
      </c>
      <c r="K43" s="22">
        <v>5585012</v>
      </c>
      <c r="L43" s="22">
        <v>262647</v>
      </c>
      <c r="M43" s="36">
        <v>109957934</v>
      </c>
      <c r="N43" s="36">
        <v>89138713</v>
      </c>
      <c r="O43" s="36">
        <v>1469790</v>
      </c>
      <c r="P43" s="36">
        <v>10056934</v>
      </c>
      <c r="Q43" s="254">
        <v>210623371</v>
      </c>
      <c r="R43" s="254">
        <v>210886018</v>
      </c>
      <c r="S43" s="22">
        <v>225920431</v>
      </c>
      <c r="T43" s="186">
        <f>(D43+L43)/S43*100</f>
        <v>2.463450063088805</v>
      </c>
    </row>
    <row r="44" spans="1:20" ht="15">
      <c r="A44" s="128" t="s">
        <v>211</v>
      </c>
      <c r="B44" s="129"/>
      <c r="C44" s="404">
        <v>6</v>
      </c>
      <c r="D44" s="254">
        <f>D38-D43</f>
        <v>-644534</v>
      </c>
      <c r="E44" s="254">
        <f aca="true" t="shared" si="15" ref="E44:S44">E38-E43</f>
        <v>-18480</v>
      </c>
      <c r="F44" s="254">
        <f t="shared" si="15"/>
        <v>-663014</v>
      </c>
      <c r="G44" s="254">
        <f t="shared" si="15"/>
        <v>0</v>
      </c>
      <c r="H44" s="254">
        <f t="shared" si="15"/>
        <v>0</v>
      </c>
      <c r="I44" s="254">
        <f t="shared" si="15"/>
        <v>0</v>
      </c>
      <c r="J44" s="254">
        <f t="shared" si="15"/>
        <v>0</v>
      </c>
      <c r="K44" s="254">
        <f t="shared" si="15"/>
        <v>-663014</v>
      </c>
      <c r="L44" s="254">
        <f>L38-L43</f>
        <v>-37133</v>
      </c>
      <c r="M44" s="254">
        <f t="shared" si="15"/>
        <v>7098532</v>
      </c>
      <c r="N44" s="254">
        <f t="shared" si="15"/>
        <v>-364980</v>
      </c>
      <c r="O44" s="254">
        <f t="shared" si="15"/>
        <v>-242433</v>
      </c>
      <c r="P44" s="254">
        <f t="shared" si="15"/>
        <v>3209565</v>
      </c>
      <c r="Q44" s="254">
        <f t="shared" si="15"/>
        <v>9700684</v>
      </c>
      <c r="R44" s="254">
        <f t="shared" si="15"/>
        <v>9663551</v>
      </c>
      <c r="S44" s="254">
        <f t="shared" si="15"/>
        <v>-448864</v>
      </c>
      <c r="T44" s="186">
        <f>(D44+L44)/S44*100</f>
        <v>151.86493013474015</v>
      </c>
    </row>
    <row r="45" spans="2:20" ht="14.25">
      <c r="B45" s="38"/>
      <c r="C45" s="38"/>
      <c r="M45" s="97"/>
      <c r="Q45" s="25"/>
      <c r="T45" s="25"/>
    </row>
    <row r="46" spans="2:12" ht="14.25">
      <c r="B46" s="38"/>
      <c r="C46" s="38"/>
      <c r="D46" s="96"/>
      <c r="E46" s="96"/>
      <c r="K46" s="37"/>
      <c r="L46" s="96"/>
    </row>
    <row r="47" spans="2:13" ht="14.25">
      <c r="B47" s="38"/>
      <c r="C47" s="38"/>
      <c r="D47" s="96"/>
      <c r="M47" s="164"/>
    </row>
    <row r="48" spans="2:21" ht="14.25">
      <c r="B48" s="38"/>
      <c r="C48" s="38"/>
      <c r="D48" s="96"/>
      <c r="Q48" s="96"/>
      <c r="U48" s="35"/>
    </row>
    <row r="49" spans="2:13" ht="15">
      <c r="B49" s="39"/>
      <c r="C49" s="39"/>
      <c r="D49" s="96"/>
      <c r="E49" s="96"/>
      <c r="M49" s="164"/>
    </row>
    <row r="50" ht="12.75">
      <c r="M50" s="164"/>
    </row>
  </sheetData>
  <sheetProtection/>
  <mergeCells count="23">
    <mergeCell ref="H7:H8"/>
    <mergeCell ref="G7:G8"/>
    <mergeCell ref="F7:F8"/>
    <mergeCell ref="K7:K8"/>
    <mergeCell ref="J7:J8"/>
    <mergeCell ref="I7:I8"/>
    <mergeCell ref="A6:A8"/>
    <mergeCell ref="B6:B8"/>
    <mergeCell ref="C6:C8"/>
    <mergeCell ref="D6:E7"/>
    <mergeCell ref="L6:Q6"/>
    <mergeCell ref="R6:R8"/>
    <mergeCell ref="L7:L8"/>
    <mergeCell ref="Q7:Q8"/>
    <mergeCell ref="P7:P8"/>
    <mergeCell ref="N7:N8"/>
    <mergeCell ref="O7:O8"/>
    <mergeCell ref="M7:M8"/>
    <mergeCell ref="U6:Z6"/>
    <mergeCell ref="U7:W7"/>
    <mergeCell ref="X7:Z7"/>
    <mergeCell ref="S6:S8"/>
    <mergeCell ref="T6:T8"/>
  </mergeCells>
  <conditionalFormatting sqref="T10:T38">
    <cfRule type="top10" priority="1" dxfId="1" stopIfTrue="1" rank="5" bottom="1"/>
    <cfRule type="top10" priority="2" dxfId="0" stopIfTrue="1" rank="5"/>
  </conditionalFormatting>
  <conditionalFormatting sqref="T10:T12 T14:T17 T19:T23 T25:T28 T30:T34">
    <cfRule type="top10" priority="3" dxfId="1" stopIfTrue="1" rank="5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showGridLines="0" view="pageBreakPreview" zoomScaleSheetLayoutView="10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2" sqref="D12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116" hidden="1" customWidth="1"/>
    <col min="8" max="8" width="10.28125" style="2" customWidth="1"/>
    <col min="9" max="9" width="10.57421875" style="2" customWidth="1"/>
    <col min="10" max="10" width="10.8515625" style="2" customWidth="1"/>
    <col min="11" max="11" width="9.57421875" style="2" customWidth="1"/>
    <col min="12" max="12" width="10.8515625" style="2" customWidth="1"/>
    <col min="13" max="13" width="11.28125" style="2" customWidth="1"/>
    <col min="14" max="14" width="11.57421875" style="2" customWidth="1"/>
    <col min="15" max="15" width="11.00390625" style="2" customWidth="1"/>
    <col min="16" max="17" width="11.8515625" style="2" bestFit="1" customWidth="1"/>
    <col min="18" max="18" width="10.140625" style="2" bestFit="1" customWidth="1"/>
    <col min="19" max="19" width="13.28125" style="2" customWidth="1"/>
    <col min="20" max="20" width="14.7109375" style="2" customWidth="1"/>
    <col min="21" max="16384" width="9.140625" style="2" customWidth="1"/>
  </cols>
  <sheetData>
    <row r="1" ht="15">
      <c r="N1" s="91" t="s">
        <v>182</v>
      </c>
    </row>
    <row r="2" spans="2:9" ht="14.25">
      <c r="B2" s="2" t="str">
        <f>'WLL30.09.11'!B2</f>
        <v>No. 1-2(1)/Market Share/2011-CP&amp;M </v>
      </c>
      <c r="I2" s="2" t="str">
        <f>'WLL30.09.11'!M2</f>
        <v>Dated:25th October 2011.</v>
      </c>
    </row>
    <row r="3" ht="9" customHeight="1"/>
    <row r="4" spans="2:3" ht="15.75">
      <c r="B4" s="31" t="s">
        <v>227</v>
      </c>
      <c r="C4" s="31"/>
    </row>
    <row r="5" spans="4:13" ht="15">
      <c r="D5" s="105">
        <v>1</v>
      </c>
      <c r="E5" s="105">
        <v>2</v>
      </c>
      <c r="F5" s="105"/>
      <c r="G5" s="117">
        <v>3</v>
      </c>
      <c r="H5" s="105">
        <v>3</v>
      </c>
      <c r="I5" s="105">
        <v>4</v>
      </c>
      <c r="J5" s="105">
        <v>5</v>
      </c>
      <c r="K5" s="105">
        <v>6</v>
      </c>
      <c r="L5" s="105">
        <v>7</v>
      </c>
      <c r="M5" s="64"/>
    </row>
    <row r="6" spans="1:18" ht="14.25">
      <c r="A6" s="432" t="s">
        <v>19</v>
      </c>
      <c r="B6" s="432" t="s">
        <v>20</v>
      </c>
      <c r="C6" s="18" t="s">
        <v>18</v>
      </c>
      <c r="D6" s="133"/>
      <c r="E6" s="19"/>
      <c r="F6" s="19"/>
      <c r="G6" s="118"/>
      <c r="H6" s="19"/>
      <c r="I6" s="19"/>
      <c r="J6" s="19"/>
      <c r="K6" s="19"/>
      <c r="L6" s="19"/>
      <c r="M6" s="19"/>
      <c r="N6" s="20"/>
      <c r="O6" s="494" t="s">
        <v>136</v>
      </c>
      <c r="P6" s="504" t="s">
        <v>1</v>
      </c>
      <c r="Q6" s="504"/>
      <c r="R6" s="504"/>
    </row>
    <row r="7" spans="1:18" ht="12.75" customHeight="1">
      <c r="A7" s="432"/>
      <c r="B7" s="432"/>
      <c r="C7" s="525" t="s">
        <v>134</v>
      </c>
      <c r="D7" s="521" t="s">
        <v>112</v>
      </c>
      <c r="E7" s="523" t="s">
        <v>2</v>
      </c>
      <c r="F7" s="524" t="s">
        <v>52</v>
      </c>
      <c r="G7" s="519" t="s">
        <v>17</v>
      </c>
      <c r="H7" s="509" t="s">
        <v>139</v>
      </c>
      <c r="I7" s="520" t="s">
        <v>15</v>
      </c>
      <c r="J7" s="520" t="s">
        <v>16</v>
      </c>
      <c r="K7" s="520" t="s">
        <v>80</v>
      </c>
      <c r="L7" s="520" t="s">
        <v>81</v>
      </c>
      <c r="M7" s="527" t="s">
        <v>53</v>
      </c>
      <c r="N7" s="433" t="s">
        <v>57</v>
      </c>
      <c r="O7" s="495"/>
      <c r="P7" s="504"/>
      <c r="Q7" s="504"/>
      <c r="R7" s="504"/>
    </row>
    <row r="8" spans="1:18" ht="48" customHeight="1">
      <c r="A8" s="432"/>
      <c r="B8" s="432"/>
      <c r="C8" s="486"/>
      <c r="D8" s="522"/>
      <c r="E8" s="433"/>
      <c r="F8" s="521"/>
      <c r="G8" s="520"/>
      <c r="H8" s="511"/>
      <c r="I8" s="526"/>
      <c r="J8" s="526"/>
      <c r="K8" s="526"/>
      <c r="L8" s="526"/>
      <c r="M8" s="527"/>
      <c r="N8" s="433"/>
      <c r="O8" s="496"/>
      <c r="P8" s="62" t="s">
        <v>47</v>
      </c>
      <c r="Q8" s="53" t="s">
        <v>103</v>
      </c>
      <c r="R8" s="53" t="s">
        <v>104</v>
      </c>
    </row>
    <row r="9" spans="1:25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82"/>
      <c r="H9" s="8"/>
      <c r="I9" s="8"/>
      <c r="J9" s="8"/>
      <c r="K9" s="8"/>
      <c r="L9" s="8"/>
      <c r="M9" s="17"/>
      <c r="N9" s="8">
        <f aca="true" t="shared" si="0" ref="N9:N37">M9+F9</f>
        <v>0</v>
      </c>
      <c r="O9" s="8"/>
      <c r="P9" s="8">
        <f>Q9+R9</f>
        <v>16237</v>
      </c>
      <c r="Q9" s="412">
        <f>T9-R9</f>
        <v>9272</v>
      </c>
      <c r="R9" s="412">
        <v>6965</v>
      </c>
      <c r="T9" s="2">
        <v>16237</v>
      </c>
      <c r="Y9" s="2">
        <v>85.60482966824058</v>
      </c>
    </row>
    <row r="10" spans="1:25" ht="14.25">
      <c r="A10" s="5">
        <v>2</v>
      </c>
      <c r="B10" s="6" t="s">
        <v>22</v>
      </c>
      <c r="C10" s="100">
        <v>1</v>
      </c>
      <c r="D10" s="8">
        <f>P10</f>
        <v>1972556</v>
      </c>
      <c r="E10" s="8"/>
      <c r="F10" s="8">
        <f aca="true" t="shared" si="1" ref="F10:F37">SUM(D10:E10)</f>
        <v>1972556</v>
      </c>
      <c r="G10" s="82">
        <v>125472</v>
      </c>
      <c r="H10" s="82">
        <f>G10</f>
        <v>125472</v>
      </c>
      <c r="I10" s="82">
        <v>87518</v>
      </c>
      <c r="J10" s="82">
        <v>166902</v>
      </c>
      <c r="K10" s="8"/>
      <c r="L10" s="8"/>
      <c r="M10" s="8">
        <f>L10+J10+I10+K10+H10</f>
        <v>379892</v>
      </c>
      <c r="N10" s="8">
        <f t="shared" si="0"/>
        <v>2352448</v>
      </c>
      <c r="O10" s="169">
        <f>D10/N10*100</f>
        <v>83.85120521261257</v>
      </c>
      <c r="P10" s="8">
        <f aca="true" t="shared" si="2" ref="P10:P34">Q10+R10</f>
        <v>1972556</v>
      </c>
      <c r="Q10" s="412">
        <f aca="true" t="shared" si="3" ref="Q10:Q34">T10-R10</f>
        <v>1288308</v>
      </c>
      <c r="R10" s="412">
        <v>684248</v>
      </c>
      <c r="T10" s="2">
        <v>1972556</v>
      </c>
      <c r="Y10" s="2">
        <v>99.80086852457846</v>
      </c>
    </row>
    <row r="11" spans="1:25" ht="14.25">
      <c r="A11" s="5">
        <v>3</v>
      </c>
      <c r="B11" s="6" t="s">
        <v>23</v>
      </c>
      <c r="C11" s="100">
        <v>1</v>
      </c>
      <c r="D11" s="8">
        <f>P11</f>
        <v>249718</v>
      </c>
      <c r="E11" s="8"/>
      <c r="F11" s="8">
        <f t="shared" si="1"/>
        <v>249718</v>
      </c>
      <c r="G11" s="82"/>
      <c r="H11" s="82">
        <f>G11</f>
        <v>0</v>
      </c>
      <c r="I11" s="82"/>
      <c r="J11" s="82">
        <v>2459</v>
      </c>
      <c r="K11" s="8"/>
      <c r="L11" s="8"/>
      <c r="M11" s="8">
        <f aca="true" t="shared" si="4" ref="M11:M37">L11+J11+I11+K11+H11</f>
        <v>2459</v>
      </c>
      <c r="N11" s="8">
        <f t="shared" si="0"/>
        <v>252177</v>
      </c>
      <c r="O11" s="169">
        <f aca="true" t="shared" si="5" ref="O11:O37">D11/N11*100</f>
        <v>99.02489124702095</v>
      </c>
      <c r="P11" s="8">
        <f t="shared" si="2"/>
        <v>249718</v>
      </c>
      <c r="Q11" s="412">
        <f t="shared" si="3"/>
        <v>190280</v>
      </c>
      <c r="R11" s="412">
        <v>59438</v>
      </c>
      <c r="T11" s="2">
        <v>249718</v>
      </c>
      <c r="Y11" s="2">
        <v>99.29410131832813</v>
      </c>
    </row>
    <row r="12" spans="1:25" ht="14.25">
      <c r="A12" s="5">
        <v>4</v>
      </c>
      <c r="B12" s="6" t="s">
        <v>24</v>
      </c>
      <c r="C12" s="100">
        <v>1</v>
      </c>
      <c r="D12" s="8">
        <f>P12+P18</f>
        <v>594652</v>
      </c>
      <c r="E12" s="8"/>
      <c r="F12" s="8">
        <f t="shared" si="1"/>
        <v>594652</v>
      </c>
      <c r="G12" s="82"/>
      <c r="H12" s="82">
        <f aca="true" t="shared" si="6" ref="H12:H37">G12</f>
        <v>0</v>
      </c>
      <c r="I12" s="82">
        <v>4749</v>
      </c>
      <c r="J12" s="82">
        <v>9155</v>
      </c>
      <c r="K12" s="8"/>
      <c r="L12" s="8"/>
      <c r="M12" s="8">
        <f t="shared" si="4"/>
        <v>13904</v>
      </c>
      <c r="N12" s="8">
        <f t="shared" si="0"/>
        <v>608556</v>
      </c>
      <c r="O12" s="169">
        <f t="shared" si="5"/>
        <v>97.71524724100986</v>
      </c>
      <c r="P12" s="8">
        <f t="shared" si="2"/>
        <v>378167</v>
      </c>
      <c r="Q12" s="412">
        <f t="shared" si="3"/>
        <v>214209</v>
      </c>
      <c r="R12" s="412">
        <v>163958</v>
      </c>
      <c r="T12" s="2">
        <v>378167</v>
      </c>
      <c r="Y12" s="2">
        <v>89.63273485884523</v>
      </c>
    </row>
    <row r="13" spans="1:25" ht="14.25">
      <c r="A13" s="5">
        <v>5</v>
      </c>
      <c r="B13" s="6" t="s">
        <v>25</v>
      </c>
      <c r="C13" s="100"/>
      <c r="D13" s="8"/>
      <c r="E13" s="8"/>
      <c r="F13" s="8">
        <f t="shared" si="1"/>
        <v>0</v>
      </c>
      <c r="G13" s="82">
        <v>62612</v>
      </c>
      <c r="H13" s="82"/>
      <c r="I13" s="82"/>
      <c r="J13" s="82"/>
      <c r="K13" s="8"/>
      <c r="L13" s="8"/>
      <c r="M13" s="8">
        <f t="shared" si="4"/>
        <v>0</v>
      </c>
      <c r="N13" s="8">
        <f t="shared" si="0"/>
        <v>0</v>
      </c>
      <c r="O13" s="169"/>
      <c r="P13" s="8">
        <f t="shared" si="2"/>
        <v>145082</v>
      </c>
      <c r="Q13" s="412">
        <f t="shared" si="3"/>
        <v>123872</v>
      </c>
      <c r="R13" s="412">
        <v>21210</v>
      </c>
      <c r="T13" s="2">
        <v>145082</v>
      </c>
      <c r="Y13" s="2">
        <v>95.65037645182001</v>
      </c>
    </row>
    <row r="14" spans="1:25" ht="14.25">
      <c r="A14" s="5">
        <v>6</v>
      </c>
      <c r="B14" s="6" t="s">
        <v>26</v>
      </c>
      <c r="C14" s="100">
        <v>1</v>
      </c>
      <c r="D14" s="8">
        <f>P14</f>
        <v>1654531</v>
      </c>
      <c r="E14" s="8"/>
      <c r="F14" s="8">
        <f t="shared" si="1"/>
        <v>1654531</v>
      </c>
      <c r="G14" s="82">
        <v>55120</v>
      </c>
      <c r="H14" s="82">
        <f t="shared" si="6"/>
        <v>55120</v>
      </c>
      <c r="I14" s="82">
        <v>113904</v>
      </c>
      <c r="J14" s="82">
        <v>65534</v>
      </c>
      <c r="K14" s="8"/>
      <c r="L14" s="8"/>
      <c r="M14" s="8">
        <f t="shared" si="4"/>
        <v>234558</v>
      </c>
      <c r="N14" s="8">
        <f t="shared" si="0"/>
        <v>1889089</v>
      </c>
      <c r="O14" s="169">
        <f t="shared" si="5"/>
        <v>87.58353894390365</v>
      </c>
      <c r="P14" s="8">
        <f t="shared" si="2"/>
        <v>1654531</v>
      </c>
      <c r="Q14" s="412">
        <f t="shared" si="3"/>
        <v>1250549</v>
      </c>
      <c r="R14" s="412">
        <v>403982</v>
      </c>
      <c r="T14" s="2">
        <v>1654531</v>
      </c>
      <c r="Y14" s="2">
        <v>98.70950073495302</v>
      </c>
    </row>
    <row r="15" spans="1:25" ht="14.25">
      <c r="A15" s="5">
        <v>7</v>
      </c>
      <c r="B15" s="6" t="s">
        <v>27</v>
      </c>
      <c r="C15" s="100">
        <v>1</v>
      </c>
      <c r="D15" s="8">
        <f>P15</f>
        <v>574579</v>
      </c>
      <c r="E15" s="8"/>
      <c r="F15" s="8">
        <f t="shared" si="1"/>
        <v>574579</v>
      </c>
      <c r="G15" s="82">
        <v>23650</v>
      </c>
      <c r="H15" s="82">
        <f t="shared" si="6"/>
        <v>23650</v>
      </c>
      <c r="I15" s="82">
        <v>4659</v>
      </c>
      <c r="J15" s="82">
        <v>16221</v>
      </c>
      <c r="K15" s="8"/>
      <c r="L15" s="8"/>
      <c r="M15" s="8">
        <f t="shared" si="4"/>
        <v>44530</v>
      </c>
      <c r="N15" s="8">
        <f t="shared" si="0"/>
        <v>619109</v>
      </c>
      <c r="O15" s="169">
        <f t="shared" si="5"/>
        <v>92.80740548110268</v>
      </c>
      <c r="P15" s="8">
        <f t="shared" si="2"/>
        <v>574579</v>
      </c>
      <c r="Q15" s="412">
        <f t="shared" si="3"/>
        <v>373477</v>
      </c>
      <c r="R15" s="412">
        <v>201102</v>
      </c>
      <c r="T15" s="2">
        <v>574579</v>
      </c>
      <c r="Y15" s="2">
        <v>99.97113064460531</v>
      </c>
    </row>
    <row r="16" spans="1:25" ht="14.25">
      <c r="A16" s="5">
        <v>8</v>
      </c>
      <c r="B16" s="6" t="s">
        <v>28</v>
      </c>
      <c r="C16" s="100">
        <v>1</v>
      </c>
      <c r="D16" s="8">
        <f>P16</f>
        <v>317999</v>
      </c>
      <c r="E16" s="8"/>
      <c r="F16" s="8">
        <f t="shared" si="1"/>
        <v>317999</v>
      </c>
      <c r="G16" s="82"/>
      <c r="H16" s="82">
        <f t="shared" si="6"/>
        <v>0</v>
      </c>
      <c r="I16" s="82">
        <v>4462</v>
      </c>
      <c r="J16" s="82">
        <v>1766</v>
      </c>
      <c r="K16" s="8"/>
      <c r="L16" s="8"/>
      <c r="M16" s="8">
        <f t="shared" si="4"/>
        <v>6228</v>
      </c>
      <c r="N16" s="8">
        <f t="shared" si="0"/>
        <v>324227</v>
      </c>
      <c r="O16" s="169">
        <f t="shared" si="5"/>
        <v>98.07912357700006</v>
      </c>
      <c r="P16" s="8">
        <f t="shared" si="2"/>
        <v>317999</v>
      </c>
      <c r="Q16" s="412">
        <f t="shared" si="3"/>
        <v>63894</v>
      </c>
      <c r="R16" s="412">
        <v>254105</v>
      </c>
      <c r="T16" s="2">
        <v>317999</v>
      </c>
      <c r="Y16" s="2">
        <v>75.71221873871875</v>
      </c>
    </row>
    <row r="17" spans="1:25" ht="14.25">
      <c r="A17" s="5">
        <v>9</v>
      </c>
      <c r="B17" s="6" t="s">
        <v>29</v>
      </c>
      <c r="C17" s="100">
        <v>1</v>
      </c>
      <c r="D17" s="8">
        <f>P17</f>
        <v>212574</v>
      </c>
      <c r="E17" s="8"/>
      <c r="F17" s="8">
        <f t="shared" si="1"/>
        <v>212574</v>
      </c>
      <c r="G17" s="82"/>
      <c r="H17" s="82">
        <f t="shared" si="6"/>
        <v>0</v>
      </c>
      <c r="I17" s="82"/>
      <c r="J17" s="82">
        <v>243</v>
      </c>
      <c r="K17" s="8"/>
      <c r="L17" s="8"/>
      <c r="M17" s="8">
        <f t="shared" si="4"/>
        <v>243</v>
      </c>
      <c r="N17" s="8">
        <f t="shared" si="0"/>
        <v>212817</v>
      </c>
      <c r="O17" s="169">
        <f t="shared" si="5"/>
        <v>99.88581739240756</v>
      </c>
      <c r="P17" s="8">
        <f t="shared" si="2"/>
        <v>212574</v>
      </c>
      <c r="Q17" s="412">
        <f t="shared" si="3"/>
        <v>171126</v>
      </c>
      <c r="R17" s="412">
        <v>41448</v>
      </c>
      <c r="T17" s="2">
        <v>212574</v>
      </c>
      <c r="Y17" s="2">
        <v>96.67962101031165</v>
      </c>
    </row>
    <row r="18" spans="1:25" ht="14.25">
      <c r="A18" s="5">
        <v>10</v>
      </c>
      <c r="B18" s="6" t="s">
        <v>30</v>
      </c>
      <c r="C18" s="100"/>
      <c r="D18" s="8"/>
      <c r="E18" s="8"/>
      <c r="F18" s="8">
        <f t="shared" si="1"/>
        <v>0</v>
      </c>
      <c r="G18" s="82"/>
      <c r="H18" s="82">
        <f t="shared" si="6"/>
        <v>0</v>
      </c>
      <c r="I18" s="82"/>
      <c r="J18" s="82"/>
      <c r="K18" s="8"/>
      <c r="L18" s="8"/>
      <c r="M18" s="8">
        <f t="shared" si="4"/>
        <v>0</v>
      </c>
      <c r="N18" s="8">
        <f t="shared" si="0"/>
        <v>0</v>
      </c>
      <c r="O18" s="169"/>
      <c r="P18" s="8">
        <f t="shared" si="2"/>
        <v>216485</v>
      </c>
      <c r="Q18" s="412">
        <f t="shared" si="3"/>
        <v>188515</v>
      </c>
      <c r="R18" s="412">
        <v>27970</v>
      </c>
      <c r="T18" s="2">
        <v>216485</v>
      </c>
      <c r="Y18" s="2">
        <v>78.24355311618743</v>
      </c>
    </row>
    <row r="19" spans="1:25" ht="14.25">
      <c r="A19" s="5">
        <v>11</v>
      </c>
      <c r="B19" s="6" t="s">
        <v>31</v>
      </c>
      <c r="C19" s="100">
        <v>1</v>
      </c>
      <c r="D19" s="8">
        <f>P19</f>
        <v>2004758</v>
      </c>
      <c r="E19" s="8"/>
      <c r="F19" s="8">
        <f t="shared" si="1"/>
        <v>2004758</v>
      </c>
      <c r="G19" s="82">
        <v>490798</v>
      </c>
      <c r="H19" s="82">
        <f t="shared" si="6"/>
        <v>490798</v>
      </c>
      <c r="I19" s="82">
        <v>109477</v>
      </c>
      <c r="J19" s="82">
        <v>113896</v>
      </c>
      <c r="K19" s="8"/>
      <c r="L19" s="8"/>
      <c r="M19" s="8">
        <f t="shared" si="4"/>
        <v>714171</v>
      </c>
      <c r="N19" s="8">
        <f t="shared" si="0"/>
        <v>2718929</v>
      </c>
      <c r="O19" s="169">
        <f t="shared" si="5"/>
        <v>73.73337075002694</v>
      </c>
      <c r="P19" s="8">
        <f t="shared" si="2"/>
        <v>2004758</v>
      </c>
      <c r="Q19" s="412">
        <f t="shared" si="3"/>
        <v>1492570</v>
      </c>
      <c r="R19" s="412">
        <v>512188</v>
      </c>
      <c r="T19" s="2">
        <v>2004758</v>
      </c>
      <c r="Y19" s="2">
        <v>89.60746703418836</v>
      </c>
    </row>
    <row r="20" spans="1:25" ht="14.25">
      <c r="A20" s="5">
        <v>12</v>
      </c>
      <c r="B20" s="6" t="s">
        <v>32</v>
      </c>
      <c r="C20" s="100">
        <v>1</v>
      </c>
      <c r="D20" s="8">
        <f>P20</f>
        <v>3132965</v>
      </c>
      <c r="E20" s="8"/>
      <c r="F20" s="8">
        <f t="shared" si="1"/>
        <v>3132965</v>
      </c>
      <c r="G20" s="82">
        <v>55570</v>
      </c>
      <c r="H20" s="82">
        <f>G20</f>
        <v>55570</v>
      </c>
      <c r="I20" s="82">
        <v>55260</v>
      </c>
      <c r="J20" s="82">
        <v>11910</v>
      </c>
      <c r="K20" s="8"/>
      <c r="L20" s="8"/>
      <c r="M20" s="8">
        <f t="shared" si="4"/>
        <v>122740</v>
      </c>
      <c r="N20" s="8">
        <f t="shared" si="0"/>
        <v>3255705</v>
      </c>
      <c r="O20" s="169">
        <f t="shared" si="5"/>
        <v>96.23000241115211</v>
      </c>
      <c r="P20" s="8">
        <f t="shared" si="2"/>
        <v>3132965</v>
      </c>
      <c r="Q20" s="412">
        <f t="shared" si="3"/>
        <v>950015</v>
      </c>
      <c r="R20" s="412">
        <v>2182950</v>
      </c>
      <c r="T20" s="2">
        <v>3132965</v>
      </c>
      <c r="Y20" s="2">
        <v>99.97456889684165</v>
      </c>
    </row>
    <row r="21" spans="1:25" ht="14.25">
      <c r="A21" s="5">
        <v>13</v>
      </c>
      <c r="B21" s="6" t="s">
        <v>33</v>
      </c>
      <c r="C21" s="100">
        <v>1</v>
      </c>
      <c r="D21" s="8">
        <f>P21+P13</f>
        <v>870342</v>
      </c>
      <c r="E21" s="8"/>
      <c r="F21" s="8">
        <f t="shared" si="1"/>
        <v>870342</v>
      </c>
      <c r="G21" s="82">
        <v>242323</v>
      </c>
      <c r="H21" s="82">
        <f>G21+G13</f>
        <v>304935</v>
      </c>
      <c r="I21" s="82">
        <v>34783</v>
      </c>
      <c r="J21" s="82">
        <v>7620</v>
      </c>
      <c r="K21" s="8"/>
      <c r="L21" s="8"/>
      <c r="M21" s="8">
        <f t="shared" si="4"/>
        <v>347338</v>
      </c>
      <c r="N21" s="8">
        <f t="shared" si="0"/>
        <v>1217680</v>
      </c>
      <c r="O21" s="169">
        <f t="shared" si="5"/>
        <v>71.47542868405492</v>
      </c>
      <c r="P21" s="8">
        <f t="shared" si="2"/>
        <v>725260</v>
      </c>
      <c r="Q21" s="412">
        <f t="shared" si="3"/>
        <v>575299</v>
      </c>
      <c r="R21" s="412">
        <v>149961</v>
      </c>
      <c r="T21" s="2">
        <v>725260</v>
      </c>
      <c r="Y21" s="2">
        <v>98.60322263014092</v>
      </c>
    </row>
    <row r="22" spans="1:25" ht="14.25">
      <c r="A22" s="5">
        <v>14</v>
      </c>
      <c r="B22" s="6" t="s">
        <v>34</v>
      </c>
      <c r="C22" s="100">
        <v>1</v>
      </c>
      <c r="D22" s="8">
        <f>P22</f>
        <v>2345167</v>
      </c>
      <c r="E22" s="8"/>
      <c r="F22" s="8">
        <f t="shared" si="1"/>
        <v>2345167</v>
      </c>
      <c r="G22" s="82">
        <v>70115</v>
      </c>
      <c r="H22" s="82">
        <f t="shared" si="6"/>
        <v>70115</v>
      </c>
      <c r="I22" s="82">
        <v>99657</v>
      </c>
      <c r="J22" s="82">
        <v>217543</v>
      </c>
      <c r="K22" s="8"/>
      <c r="L22" s="8"/>
      <c r="M22" s="8">
        <f t="shared" si="4"/>
        <v>387315</v>
      </c>
      <c r="N22" s="8">
        <f t="shared" si="0"/>
        <v>2732482</v>
      </c>
      <c r="O22" s="169">
        <f t="shared" si="5"/>
        <v>85.82552419375497</v>
      </c>
      <c r="P22" s="8">
        <f t="shared" si="2"/>
        <v>2345167</v>
      </c>
      <c r="Q22" s="412">
        <f t="shared" si="3"/>
        <v>1651657</v>
      </c>
      <c r="R22" s="412">
        <v>693510</v>
      </c>
      <c r="T22" s="2">
        <v>2345167</v>
      </c>
      <c r="Y22" s="2">
        <v>79.92374107626578</v>
      </c>
    </row>
    <row r="23" spans="1:25" ht="14.25">
      <c r="A23" s="5">
        <v>15</v>
      </c>
      <c r="B23" s="6" t="s">
        <v>35</v>
      </c>
      <c r="C23" s="100">
        <v>1</v>
      </c>
      <c r="D23" s="8">
        <f>P23+P24</f>
        <v>256857</v>
      </c>
      <c r="E23" s="8"/>
      <c r="F23" s="8">
        <f t="shared" si="1"/>
        <v>256857</v>
      </c>
      <c r="G23" s="82"/>
      <c r="H23" s="82">
        <f t="shared" si="6"/>
        <v>0</v>
      </c>
      <c r="I23" s="82"/>
      <c r="J23" s="82">
        <v>224</v>
      </c>
      <c r="K23" s="8"/>
      <c r="L23" s="8"/>
      <c r="M23" s="8">
        <f t="shared" si="4"/>
        <v>224</v>
      </c>
      <c r="N23" s="8">
        <f t="shared" si="0"/>
        <v>257081</v>
      </c>
      <c r="O23" s="169">
        <f t="shared" si="5"/>
        <v>99.91286792878509</v>
      </c>
      <c r="P23" s="8">
        <f t="shared" si="2"/>
        <v>144138</v>
      </c>
      <c r="Q23" s="412">
        <f t="shared" si="3"/>
        <v>107180</v>
      </c>
      <c r="R23" s="412">
        <v>36958</v>
      </c>
      <c r="T23" s="2">
        <v>144138</v>
      </c>
      <c r="Y23" s="2">
        <v>92.71026885407557</v>
      </c>
    </row>
    <row r="24" spans="1:25" ht="14.25">
      <c r="A24" s="5">
        <v>16</v>
      </c>
      <c r="B24" s="6" t="s">
        <v>36</v>
      </c>
      <c r="C24" s="100"/>
      <c r="D24" s="8"/>
      <c r="E24" s="8"/>
      <c r="F24" s="8">
        <f t="shared" si="1"/>
        <v>0</v>
      </c>
      <c r="G24" s="82"/>
      <c r="H24" s="82">
        <f t="shared" si="6"/>
        <v>0</v>
      </c>
      <c r="I24" s="82"/>
      <c r="J24" s="82"/>
      <c r="K24" s="8"/>
      <c r="L24" s="8"/>
      <c r="M24" s="8">
        <f t="shared" si="4"/>
        <v>0</v>
      </c>
      <c r="N24" s="8">
        <f t="shared" si="0"/>
        <v>0</v>
      </c>
      <c r="O24" s="169"/>
      <c r="P24" s="8">
        <f t="shared" si="2"/>
        <v>112719</v>
      </c>
      <c r="Q24" s="412">
        <f t="shared" si="3"/>
        <v>84907</v>
      </c>
      <c r="R24" s="412">
        <v>27812</v>
      </c>
      <c r="T24" s="2">
        <v>112719</v>
      </c>
      <c r="Y24" s="2">
        <v>91.28337895095608</v>
      </c>
    </row>
    <row r="25" spans="1:25" ht="14.25">
      <c r="A25" s="5">
        <v>17</v>
      </c>
      <c r="B25" s="6" t="s">
        <v>37</v>
      </c>
      <c r="C25" s="100">
        <v>1</v>
      </c>
      <c r="D25" s="8">
        <f>P25</f>
        <v>560989</v>
      </c>
      <c r="E25" s="8"/>
      <c r="F25" s="8">
        <f t="shared" si="1"/>
        <v>560989</v>
      </c>
      <c r="G25" s="82"/>
      <c r="H25" s="82">
        <f t="shared" si="6"/>
        <v>0</v>
      </c>
      <c r="I25" s="82">
        <v>4146</v>
      </c>
      <c r="J25" s="83">
        <v>7046</v>
      </c>
      <c r="K25" s="8"/>
      <c r="L25" s="8"/>
      <c r="M25" s="8">
        <f t="shared" si="4"/>
        <v>11192</v>
      </c>
      <c r="N25" s="8">
        <f t="shared" si="0"/>
        <v>572181</v>
      </c>
      <c r="O25" s="169">
        <f t="shared" si="5"/>
        <v>98.04397559513511</v>
      </c>
      <c r="P25" s="8">
        <f>Q25+R25</f>
        <v>560989</v>
      </c>
      <c r="Q25" s="412">
        <f t="shared" si="3"/>
        <v>359442</v>
      </c>
      <c r="R25" s="412">
        <v>201547</v>
      </c>
      <c r="T25" s="2">
        <v>560989</v>
      </c>
      <c r="Y25" s="2">
        <v>94.06692280432698</v>
      </c>
    </row>
    <row r="26" spans="1:25" ht="14.25">
      <c r="A26" s="5">
        <v>18</v>
      </c>
      <c r="B26" s="6" t="s">
        <v>38</v>
      </c>
      <c r="C26" s="100">
        <v>1</v>
      </c>
      <c r="D26" s="8">
        <f>P26</f>
        <v>1162971</v>
      </c>
      <c r="E26" s="8"/>
      <c r="F26" s="8">
        <f t="shared" si="1"/>
        <v>1162971</v>
      </c>
      <c r="G26" s="82">
        <v>105578</v>
      </c>
      <c r="H26" s="82">
        <f t="shared" si="6"/>
        <v>105578</v>
      </c>
      <c r="I26" s="82">
        <v>35097</v>
      </c>
      <c r="J26" s="82">
        <v>16201</v>
      </c>
      <c r="K26" s="82">
        <v>196393</v>
      </c>
      <c r="L26" s="82"/>
      <c r="M26" s="8">
        <f t="shared" si="4"/>
        <v>353269</v>
      </c>
      <c r="N26" s="8">
        <f t="shared" si="0"/>
        <v>1516240</v>
      </c>
      <c r="O26" s="169">
        <f t="shared" si="5"/>
        <v>76.700984013085</v>
      </c>
      <c r="P26" s="8">
        <f t="shared" si="2"/>
        <v>1162971</v>
      </c>
      <c r="Q26" s="412">
        <f t="shared" si="3"/>
        <v>686569</v>
      </c>
      <c r="R26" s="412">
        <v>476402</v>
      </c>
      <c r="T26" s="2">
        <v>1162971</v>
      </c>
      <c r="Y26" s="2">
        <v>97.34495055716977</v>
      </c>
    </row>
    <row r="27" spans="1:25" ht="14.25">
      <c r="A27" s="5">
        <v>19</v>
      </c>
      <c r="B27" s="6" t="s">
        <v>39</v>
      </c>
      <c r="C27" s="100">
        <v>1</v>
      </c>
      <c r="D27" s="8">
        <f>P27</f>
        <v>1100774</v>
      </c>
      <c r="E27" s="8"/>
      <c r="F27" s="8">
        <f t="shared" si="1"/>
        <v>1100774</v>
      </c>
      <c r="G27" s="82">
        <v>39279</v>
      </c>
      <c r="H27" s="82">
        <f>G27</f>
        <v>39279</v>
      </c>
      <c r="I27" s="82">
        <v>24685</v>
      </c>
      <c r="J27" s="83">
        <v>5047</v>
      </c>
      <c r="K27" s="82"/>
      <c r="L27" s="82">
        <v>44835</v>
      </c>
      <c r="M27" s="8">
        <f t="shared" si="4"/>
        <v>113846</v>
      </c>
      <c r="N27" s="8">
        <f t="shared" si="0"/>
        <v>1214620</v>
      </c>
      <c r="O27" s="169">
        <f>D27/N27*100</f>
        <v>90.62702738304984</v>
      </c>
      <c r="P27" s="8">
        <f t="shared" si="2"/>
        <v>1100774</v>
      </c>
      <c r="Q27" s="412">
        <f t="shared" si="3"/>
        <v>728115</v>
      </c>
      <c r="R27" s="412">
        <v>372659</v>
      </c>
      <c r="T27" s="2">
        <v>1100774</v>
      </c>
      <c r="Y27" s="2">
        <v>99.57320250470293</v>
      </c>
    </row>
    <row r="28" spans="1:25" ht="14.25">
      <c r="A28" s="5">
        <v>20</v>
      </c>
      <c r="B28" s="6" t="s">
        <v>40</v>
      </c>
      <c r="C28" s="100">
        <v>1</v>
      </c>
      <c r="D28" s="8">
        <f>P28</f>
        <v>1719250</v>
      </c>
      <c r="E28" s="8"/>
      <c r="F28" s="8">
        <f t="shared" si="1"/>
        <v>1719250</v>
      </c>
      <c r="G28" s="82">
        <v>146570</v>
      </c>
      <c r="H28" s="82">
        <f t="shared" si="6"/>
        <v>146570</v>
      </c>
      <c r="I28" s="82">
        <v>38237</v>
      </c>
      <c r="J28" s="82">
        <v>6321</v>
      </c>
      <c r="K28" s="8"/>
      <c r="L28" s="8"/>
      <c r="M28" s="8">
        <f t="shared" si="4"/>
        <v>191128</v>
      </c>
      <c r="N28" s="8">
        <f t="shared" si="0"/>
        <v>1910378</v>
      </c>
      <c r="O28" s="169">
        <f t="shared" si="5"/>
        <v>89.99527842133861</v>
      </c>
      <c r="P28" s="8">
        <f t="shared" si="2"/>
        <v>1719250</v>
      </c>
      <c r="Q28" s="412">
        <f t="shared" si="3"/>
        <v>1146005</v>
      </c>
      <c r="R28" s="412">
        <v>573245</v>
      </c>
      <c r="T28" s="2">
        <v>1719250</v>
      </c>
      <c r="Y28" s="2">
        <v>86.84519099492839</v>
      </c>
    </row>
    <row r="29" spans="1:25" ht="14.25">
      <c r="A29" s="5">
        <v>21</v>
      </c>
      <c r="B29" s="6" t="s">
        <v>41</v>
      </c>
      <c r="C29" s="100"/>
      <c r="D29" s="8"/>
      <c r="E29" s="8"/>
      <c r="F29" s="8">
        <f t="shared" si="1"/>
        <v>0</v>
      </c>
      <c r="G29" s="82"/>
      <c r="H29" s="82">
        <f t="shared" si="6"/>
        <v>0</v>
      </c>
      <c r="I29" s="82"/>
      <c r="J29" s="82"/>
      <c r="K29" s="8"/>
      <c r="L29" s="8"/>
      <c r="M29" s="8">
        <f t="shared" si="4"/>
        <v>0</v>
      </c>
      <c r="N29" s="8">
        <f t="shared" si="0"/>
        <v>0</v>
      </c>
      <c r="O29" s="169"/>
      <c r="P29" s="8">
        <f t="shared" si="2"/>
        <v>228739</v>
      </c>
      <c r="Q29" s="412">
        <f t="shared" si="3"/>
        <v>172179</v>
      </c>
      <c r="R29" s="412">
        <v>56560</v>
      </c>
      <c r="T29" s="2">
        <v>228739</v>
      </c>
      <c r="Y29" s="2">
        <v>68.69298009921071</v>
      </c>
    </row>
    <row r="30" spans="1:25" ht="14.25">
      <c r="A30" s="5">
        <v>22</v>
      </c>
      <c r="B30" s="6" t="s">
        <v>42</v>
      </c>
      <c r="C30" s="100">
        <v>1</v>
      </c>
      <c r="D30" s="8">
        <f>P30</f>
        <v>1327567</v>
      </c>
      <c r="E30" s="8"/>
      <c r="F30" s="8">
        <f t="shared" si="1"/>
        <v>1327567</v>
      </c>
      <c r="G30" s="82">
        <v>50401</v>
      </c>
      <c r="H30" s="82">
        <f t="shared" si="6"/>
        <v>50401</v>
      </c>
      <c r="I30" s="82">
        <v>39405</v>
      </c>
      <c r="J30" s="83">
        <v>12947</v>
      </c>
      <c r="K30" s="8"/>
      <c r="L30" s="8"/>
      <c r="M30" s="8">
        <f t="shared" si="4"/>
        <v>102753</v>
      </c>
      <c r="N30" s="8">
        <f t="shared" si="0"/>
        <v>1430320</v>
      </c>
      <c r="O30" s="169">
        <f t="shared" si="5"/>
        <v>92.81608311426814</v>
      </c>
      <c r="P30" s="8">
        <f t="shared" si="2"/>
        <v>1327567</v>
      </c>
      <c r="Q30" s="412">
        <f t="shared" si="3"/>
        <v>970866</v>
      </c>
      <c r="R30" s="412">
        <v>356701</v>
      </c>
      <c r="T30" s="2">
        <v>1327567</v>
      </c>
      <c r="Y30" s="2">
        <v>88.91460676253703</v>
      </c>
    </row>
    <row r="31" spans="1:25" ht="14.25">
      <c r="A31" s="5">
        <v>23</v>
      </c>
      <c r="B31" s="6" t="s">
        <v>43</v>
      </c>
      <c r="C31" s="100">
        <v>1</v>
      </c>
      <c r="D31" s="8">
        <f>P31+P29</f>
        <v>786704</v>
      </c>
      <c r="E31" s="8"/>
      <c r="F31" s="8">
        <f t="shared" si="1"/>
        <v>786704</v>
      </c>
      <c r="G31" s="82">
        <v>24136</v>
      </c>
      <c r="H31" s="82">
        <f t="shared" si="6"/>
        <v>24136</v>
      </c>
      <c r="I31" s="82">
        <v>5650</v>
      </c>
      <c r="J31" s="83">
        <v>7551</v>
      </c>
      <c r="K31" s="8"/>
      <c r="L31" s="8"/>
      <c r="M31" s="8">
        <f t="shared" si="4"/>
        <v>37337</v>
      </c>
      <c r="N31" s="8">
        <f t="shared" si="0"/>
        <v>824041</v>
      </c>
      <c r="O31" s="169">
        <f t="shared" si="5"/>
        <v>95.46903612805674</v>
      </c>
      <c r="P31" s="8">
        <f t="shared" si="2"/>
        <v>557965</v>
      </c>
      <c r="Q31" s="412">
        <f t="shared" si="3"/>
        <v>477646</v>
      </c>
      <c r="R31" s="412">
        <v>80319</v>
      </c>
      <c r="T31" s="2">
        <v>557965</v>
      </c>
      <c r="Y31" s="2">
        <v>0</v>
      </c>
    </row>
    <row r="32" spans="1:25" ht="14.25">
      <c r="A32" s="5">
        <v>24</v>
      </c>
      <c r="B32" s="6" t="s">
        <v>44</v>
      </c>
      <c r="C32" s="100">
        <v>1</v>
      </c>
      <c r="D32" s="8">
        <f>P32+P9</f>
        <v>697173</v>
      </c>
      <c r="E32" s="8"/>
      <c r="F32" s="8">
        <f t="shared" si="1"/>
        <v>697173</v>
      </c>
      <c r="G32" s="82"/>
      <c r="H32" s="82">
        <f t="shared" si="6"/>
        <v>0</v>
      </c>
      <c r="I32" s="82">
        <v>2398</v>
      </c>
      <c r="J32" s="83">
        <v>5543</v>
      </c>
      <c r="K32" s="8"/>
      <c r="L32" s="8"/>
      <c r="M32" s="8">
        <f t="shared" si="4"/>
        <v>7941</v>
      </c>
      <c r="N32" s="8">
        <f t="shared" si="0"/>
        <v>705114</v>
      </c>
      <c r="O32" s="169">
        <f t="shared" si="5"/>
        <v>98.87379913035339</v>
      </c>
      <c r="P32" s="8">
        <f t="shared" si="2"/>
        <v>680936</v>
      </c>
      <c r="Q32" s="412">
        <f t="shared" si="3"/>
        <v>353628</v>
      </c>
      <c r="R32" s="412">
        <v>327308</v>
      </c>
      <c r="T32" s="2">
        <v>680936</v>
      </c>
      <c r="Y32" s="2">
        <v>0</v>
      </c>
    </row>
    <row r="33" spans="1:25" ht="14.25">
      <c r="A33" s="5">
        <v>25</v>
      </c>
      <c r="B33" s="6" t="s">
        <v>45</v>
      </c>
      <c r="C33" s="100">
        <v>1</v>
      </c>
      <c r="D33" s="8">
        <f>P33</f>
        <v>1156722</v>
      </c>
      <c r="E33" s="8"/>
      <c r="F33" s="8">
        <f t="shared" si="1"/>
        <v>1156722</v>
      </c>
      <c r="G33" s="82">
        <v>91660</v>
      </c>
      <c r="H33" s="82">
        <f t="shared" si="6"/>
        <v>91660</v>
      </c>
      <c r="I33" s="82">
        <v>83095</v>
      </c>
      <c r="J33" s="82">
        <v>29763</v>
      </c>
      <c r="K33" s="8"/>
      <c r="L33" s="8"/>
      <c r="M33" s="8">
        <f t="shared" si="4"/>
        <v>204518</v>
      </c>
      <c r="N33" s="8">
        <f t="shared" si="0"/>
        <v>1361240</v>
      </c>
      <c r="O33" s="169">
        <f t="shared" si="5"/>
        <v>84.9756104728042</v>
      </c>
      <c r="P33" s="8">
        <f t="shared" si="2"/>
        <v>1156722</v>
      </c>
      <c r="Q33" s="412">
        <f t="shared" si="3"/>
        <v>1156722</v>
      </c>
      <c r="R33" s="412">
        <v>0</v>
      </c>
      <c r="T33" s="2">
        <v>1156722</v>
      </c>
      <c r="Y33" s="2">
        <v>75.3354056694775</v>
      </c>
    </row>
    <row r="34" spans="1:20" ht="14.25">
      <c r="A34" s="5">
        <v>26</v>
      </c>
      <c r="B34" s="6" t="s">
        <v>46</v>
      </c>
      <c r="C34" s="100">
        <v>1</v>
      </c>
      <c r="D34" s="8">
        <f>P34</f>
        <v>978964</v>
      </c>
      <c r="E34" s="8"/>
      <c r="F34" s="8">
        <f t="shared" si="1"/>
        <v>978964</v>
      </c>
      <c r="G34" s="82">
        <v>339132</v>
      </c>
      <c r="H34" s="82">
        <f t="shared" si="6"/>
        <v>339132</v>
      </c>
      <c r="I34" s="82">
        <v>106075</v>
      </c>
      <c r="J34" s="82">
        <v>53379</v>
      </c>
      <c r="K34" s="8"/>
      <c r="L34" s="8"/>
      <c r="M34" s="8">
        <f t="shared" si="4"/>
        <v>498586</v>
      </c>
      <c r="N34" s="8">
        <f t="shared" si="0"/>
        <v>1477550</v>
      </c>
      <c r="O34" s="169">
        <f t="shared" si="5"/>
        <v>66.25589658556395</v>
      </c>
      <c r="P34" s="8">
        <f t="shared" si="2"/>
        <v>978964</v>
      </c>
      <c r="Q34" s="412">
        <f t="shared" si="3"/>
        <v>933486</v>
      </c>
      <c r="R34" s="412">
        <v>45478</v>
      </c>
      <c r="T34" s="2">
        <v>978964</v>
      </c>
    </row>
    <row r="35" spans="1:20" ht="15">
      <c r="A35" s="5"/>
      <c r="B35" s="7" t="s">
        <v>47</v>
      </c>
      <c r="C35" s="53">
        <v>1</v>
      </c>
      <c r="D35" s="33">
        <f>SUM(D9:D34)</f>
        <v>23677812</v>
      </c>
      <c r="E35" s="33">
        <f aca="true" t="shared" si="7" ref="E35:L35">SUM(E9:E34)</f>
        <v>0</v>
      </c>
      <c r="F35" s="33">
        <f t="shared" si="7"/>
        <v>23677812</v>
      </c>
      <c r="G35" s="84">
        <f t="shared" si="7"/>
        <v>1922416</v>
      </c>
      <c r="H35" s="84">
        <f t="shared" si="7"/>
        <v>1922416</v>
      </c>
      <c r="I35" s="84">
        <f t="shared" si="7"/>
        <v>853257</v>
      </c>
      <c r="J35" s="84">
        <f t="shared" si="7"/>
        <v>757271</v>
      </c>
      <c r="K35" s="33">
        <f t="shared" si="7"/>
        <v>196393</v>
      </c>
      <c r="L35" s="33">
        <f t="shared" si="7"/>
        <v>44835</v>
      </c>
      <c r="M35" s="33">
        <f>SUM(M9:M34)</f>
        <v>3774172</v>
      </c>
      <c r="N35" s="33">
        <f>SUM(N9:N34)</f>
        <v>27451984</v>
      </c>
      <c r="O35" s="416">
        <f t="shared" si="5"/>
        <v>86.25173320806249</v>
      </c>
      <c r="P35" s="33">
        <f>SUM(P9:P34)</f>
        <v>23677812</v>
      </c>
      <c r="Q35" s="33">
        <f>SUM(Q9:Q34)</f>
        <v>15719788</v>
      </c>
      <c r="R35" s="33">
        <f>SUM(R9:R34)</f>
        <v>7958024</v>
      </c>
      <c r="T35" s="33">
        <f>SUM(T9:T34)</f>
        <v>23677812</v>
      </c>
    </row>
    <row r="36" spans="1:16" ht="14.25">
      <c r="A36" s="4">
        <v>27</v>
      </c>
      <c r="B36" s="3" t="s">
        <v>48</v>
      </c>
      <c r="C36" s="4"/>
      <c r="D36" s="11"/>
      <c r="E36" s="82">
        <v>1545269</v>
      </c>
      <c r="F36" s="8">
        <f t="shared" si="1"/>
        <v>1545269</v>
      </c>
      <c r="G36" s="82">
        <v>1074054</v>
      </c>
      <c r="H36" s="82">
        <f t="shared" si="6"/>
        <v>1074054</v>
      </c>
      <c r="I36" s="82">
        <v>180282</v>
      </c>
      <c r="J36" s="82">
        <v>66648</v>
      </c>
      <c r="K36" s="8"/>
      <c r="L36" s="8"/>
      <c r="M36" s="8">
        <f t="shared" si="4"/>
        <v>1320984</v>
      </c>
      <c r="N36" s="8">
        <f t="shared" si="0"/>
        <v>2866253</v>
      </c>
      <c r="O36" s="169">
        <f t="shared" si="5"/>
        <v>0</v>
      </c>
      <c r="P36" s="34"/>
    </row>
    <row r="37" spans="1:17" ht="14.25">
      <c r="A37" s="4">
        <v>28</v>
      </c>
      <c r="B37" s="3" t="s">
        <v>49</v>
      </c>
      <c r="C37" s="4"/>
      <c r="D37" s="11"/>
      <c r="E37" s="82">
        <v>1900947</v>
      </c>
      <c r="F37" s="8">
        <f t="shared" si="1"/>
        <v>1900947</v>
      </c>
      <c r="G37" s="82">
        <v>331851</v>
      </c>
      <c r="H37" s="82">
        <f t="shared" si="6"/>
        <v>331851</v>
      </c>
      <c r="I37" s="82">
        <v>227257</v>
      </c>
      <c r="J37" s="82">
        <v>535153</v>
      </c>
      <c r="K37" s="8"/>
      <c r="L37" s="8"/>
      <c r="M37" s="8">
        <f t="shared" si="4"/>
        <v>1094261</v>
      </c>
      <c r="N37" s="8">
        <f t="shared" si="0"/>
        <v>2995208</v>
      </c>
      <c r="O37" s="169">
        <f t="shared" si="5"/>
        <v>0</v>
      </c>
      <c r="P37" s="34"/>
      <c r="Q37" s="24"/>
    </row>
    <row r="38" spans="1:18" ht="15">
      <c r="A38" s="4"/>
      <c r="B38" s="3" t="s">
        <v>50</v>
      </c>
      <c r="C38" s="4">
        <v>1</v>
      </c>
      <c r="D38" s="8">
        <f aca="true" t="shared" si="8" ref="D38:N38">SUM(D35:D37)</f>
        <v>23677812</v>
      </c>
      <c r="E38" s="8">
        <f t="shared" si="8"/>
        <v>3446216</v>
      </c>
      <c r="F38" s="8">
        <f t="shared" si="8"/>
        <v>27124028</v>
      </c>
      <c r="G38" s="109">
        <f t="shared" si="8"/>
        <v>3328321</v>
      </c>
      <c r="H38" s="109">
        <f t="shared" si="8"/>
        <v>3328321</v>
      </c>
      <c r="I38" s="109">
        <f t="shared" si="8"/>
        <v>1260796</v>
      </c>
      <c r="J38" s="109">
        <f t="shared" si="8"/>
        <v>1359072</v>
      </c>
      <c r="K38" s="8">
        <f t="shared" si="8"/>
        <v>196393</v>
      </c>
      <c r="L38" s="8">
        <f t="shared" si="8"/>
        <v>44835</v>
      </c>
      <c r="M38" s="8">
        <f t="shared" si="8"/>
        <v>6189417</v>
      </c>
      <c r="N38" s="8">
        <f t="shared" si="8"/>
        <v>33313445</v>
      </c>
      <c r="O38" s="416">
        <f>D38/N38*100</f>
        <v>71.07584340196578</v>
      </c>
      <c r="P38" s="192"/>
      <c r="Q38" s="192"/>
      <c r="R38" s="192"/>
    </row>
    <row r="39" spans="1:20" ht="14.25">
      <c r="A39" s="3" t="s">
        <v>51</v>
      </c>
      <c r="B39" s="3"/>
      <c r="C39" s="4"/>
      <c r="D39" s="170">
        <f>D38/N38*100</f>
        <v>71.07584340196578</v>
      </c>
      <c r="E39" s="170">
        <f>E38/N38*100</f>
        <v>10.344820236994403</v>
      </c>
      <c r="F39" s="170">
        <f>F38/N38*100</f>
        <v>81.42066363896019</v>
      </c>
      <c r="G39" s="170">
        <f>G38/N38*100</f>
        <v>9.99092408485523</v>
      </c>
      <c r="H39" s="170">
        <f>H38/N38*100</f>
        <v>9.99092408485523</v>
      </c>
      <c r="I39" s="170">
        <f>I38/N38*100</f>
        <v>3.7846461091009953</v>
      </c>
      <c r="J39" s="170">
        <f>J38/N38*100</f>
        <v>4.079650123246035</v>
      </c>
      <c r="K39" s="170">
        <f>K38/N38*100</f>
        <v>0.5895307435181201</v>
      </c>
      <c r="L39" s="170">
        <f>L38/N38*100</f>
        <v>0.1345853003194356</v>
      </c>
      <c r="M39" s="170">
        <f>M38/N38*100</f>
        <v>18.579336361039815</v>
      </c>
      <c r="N39" s="170">
        <f>N38/N38*100</f>
        <v>100</v>
      </c>
      <c r="O39" s="170"/>
      <c r="P39" s="12"/>
      <c r="T39" s="24"/>
    </row>
    <row r="40" spans="1:16" ht="14.25">
      <c r="A40" s="121"/>
      <c r="B40" s="121"/>
      <c r="C40" s="41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71"/>
      <c r="P40" s="12"/>
    </row>
    <row r="41" spans="1:16" ht="14.25">
      <c r="A41" s="3" t="str">
        <f>'WLL30.09.11'!A41</f>
        <v>Conn. As on 31.08.2011</v>
      </c>
      <c r="B41" s="3"/>
      <c r="C41" s="4">
        <v>1</v>
      </c>
      <c r="D41" s="8">
        <v>24453818</v>
      </c>
      <c r="E41" s="8">
        <v>3444491</v>
      </c>
      <c r="F41" s="8">
        <v>27898309</v>
      </c>
      <c r="G41" s="8">
        <v>3327797</v>
      </c>
      <c r="H41" s="8">
        <v>3327797</v>
      </c>
      <c r="I41" s="8">
        <v>1255289</v>
      </c>
      <c r="J41" s="8">
        <v>1345601</v>
      </c>
      <c r="K41" s="8">
        <v>195137</v>
      </c>
      <c r="L41" s="8">
        <v>43479</v>
      </c>
      <c r="M41" s="8">
        <v>6167303</v>
      </c>
      <c r="N41" s="8">
        <v>34065612</v>
      </c>
      <c r="O41" s="169">
        <f>D41/N41*100</f>
        <v>71.78446698682531</v>
      </c>
      <c r="P41" s="12"/>
    </row>
    <row r="42" spans="1:15" ht="14.25">
      <c r="A42" s="3" t="str">
        <f>'WLL30.09.11'!A42</f>
        <v>Addition during Sep 2011</v>
      </c>
      <c r="B42" s="129"/>
      <c r="C42" s="404">
        <v>7</v>
      </c>
      <c r="D42" s="8">
        <f aca="true" t="shared" si="9" ref="D42:N42">D38-D41</f>
        <v>-776006</v>
      </c>
      <c r="E42" s="8">
        <f t="shared" si="9"/>
        <v>1725</v>
      </c>
      <c r="F42" s="8">
        <f t="shared" si="9"/>
        <v>-774281</v>
      </c>
      <c r="G42" s="8">
        <f t="shared" si="9"/>
        <v>524</v>
      </c>
      <c r="H42" s="8">
        <f t="shared" si="9"/>
        <v>524</v>
      </c>
      <c r="I42" s="8">
        <f t="shared" si="9"/>
        <v>5507</v>
      </c>
      <c r="J42" s="8">
        <f t="shared" si="9"/>
        <v>13471</v>
      </c>
      <c r="K42" s="8">
        <f t="shared" si="9"/>
        <v>1256</v>
      </c>
      <c r="L42" s="8">
        <f t="shared" si="9"/>
        <v>1356</v>
      </c>
      <c r="M42" s="8">
        <f t="shared" si="9"/>
        <v>22114</v>
      </c>
      <c r="N42" s="8">
        <f t="shared" si="9"/>
        <v>-752167</v>
      </c>
      <c r="O42" s="191" t="s">
        <v>147</v>
      </c>
    </row>
    <row r="43" spans="1:15" ht="14.25">
      <c r="A43" s="128" t="s">
        <v>210</v>
      </c>
      <c r="B43" s="129"/>
      <c r="C43" s="4">
        <v>1</v>
      </c>
      <c r="D43" s="8">
        <v>25224905</v>
      </c>
      <c r="E43" s="8">
        <v>3458399</v>
      </c>
      <c r="F43" s="8">
        <v>28683304</v>
      </c>
      <c r="G43" s="8">
        <v>3295919</v>
      </c>
      <c r="H43" s="8">
        <v>3295919</v>
      </c>
      <c r="I43" s="8">
        <v>1234191</v>
      </c>
      <c r="J43" s="8">
        <v>1282437</v>
      </c>
      <c r="K43" s="8">
        <v>189988</v>
      </c>
      <c r="L43" s="8">
        <v>38440</v>
      </c>
      <c r="M43" s="8">
        <v>6040975</v>
      </c>
      <c r="N43" s="8">
        <v>34724279</v>
      </c>
      <c r="O43" s="169">
        <f>D43/N43*100</f>
        <v>72.64342335228903</v>
      </c>
    </row>
    <row r="44" spans="1:15" ht="14.25">
      <c r="A44" s="128" t="s">
        <v>211</v>
      </c>
      <c r="B44" s="129"/>
      <c r="C44" s="4">
        <v>7</v>
      </c>
      <c r="D44" s="8">
        <f aca="true" t="shared" si="10" ref="D44:N44">D38-D43</f>
        <v>-1547093</v>
      </c>
      <c r="E44" s="8">
        <f t="shared" si="10"/>
        <v>-12183</v>
      </c>
      <c r="F44" s="8">
        <f t="shared" si="10"/>
        <v>-1559276</v>
      </c>
      <c r="G44" s="8">
        <f t="shared" si="10"/>
        <v>32402</v>
      </c>
      <c r="H44" s="8">
        <f t="shared" si="10"/>
        <v>32402</v>
      </c>
      <c r="I44" s="8">
        <f t="shared" si="10"/>
        <v>26605</v>
      </c>
      <c r="J44" s="8">
        <f t="shared" si="10"/>
        <v>76635</v>
      </c>
      <c r="K44" s="8">
        <f t="shared" si="10"/>
        <v>6405</v>
      </c>
      <c r="L44" s="8">
        <f t="shared" si="10"/>
        <v>6395</v>
      </c>
      <c r="M44" s="8">
        <f t="shared" si="10"/>
        <v>148442</v>
      </c>
      <c r="N44" s="8">
        <f t="shared" si="10"/>
        <v>-1410834</v>
      </c>
      <c r="O44" s="191" t="s">
        <v>147</v>
      </c>
    </row>
    <row r="45" ht="14.25">
      <c r="B45" s="2" t="s">
        <v>93</v>
      </c>
    </row>
    <row r="46" spans="2:10" ht="14.25">
      <c r="B46" s="2" t="s">
        <v>92</v>
      </c>
      <c r="I46" s="24"/>
      <c r="J46" s="24"/>
    </row>
    <row r="47" spans="2:11" ht="14.25">
      <c r="B47" s="2" t="s">
        <v>86</v>
      </c>
      <c r="K47" s="24"/>
    </row>
    <row r="48" spans="2:10" ht="14.25">
      <c r="B48" s="2" t="s">
        <v>85</v>
      </c>
      <c r="J48" s="24"/>
    </row>
    <row r="49" spans="2:3" ht="15">
      <c r="B49" s="27" t="s">
        <v>91</v>
      </c>
      <c r="C49" s="27"/>
    </row>
    <row r="52" spans="4:14" ht="14.25">
      <c r="D52" s="24">
        <f>D11+D23</f>
        <v>506575</v>
      </c>
      <c r="N52" s="24">
        <f>N11+N23</f>
        <v>509258</v>
      </c>
    </row>
  </sheetData>
  <sheetProtection/>
  <mergeCells count="16">
    <mergeCell ref="I7:I8"/>
    <mergeCell ref="J7:J8"/>
    <mergeCell ref="L7:L8"/>
    <mergeCell ref="P6:R7"/>
    <mergeCell ref="M7:M8"/>
    <mergeCell ref="N7:N8"/>
    <mergeCell ref="K7:K8"/>
    <mergeCell ref="O6:O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O10:O35">
    <cfRule type="top10" priority="1" dxfId="1" stopIfTrue="1" rank="5" bottom="1"/>
    <cfRule type="top10" priority="2" dxfId="0" stopIfTrue="1" rank="5"/>
  </conditionalFormatting>
  <conditionalFormatting sqref="O9:O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9" sqref="J9"/>
    </sheetView>
  </sheetViews>
  <sheetFormatPr defaultColWidth="9.140625" defaultRowHeight="12.75"/>
  <cols>
    <col min="1" max="1" width="5.7109375" style="27" customWidth="1"/>
    <col min="2" max="2" width="13.421875" style="27" customWidth="1"/>
    <col min="3" max="3" width="10.00390625" style="27" customWidth="1"/>
    <col min="4" max="4" width="9.7109375" style="27" customWidth="1"/>
    <col min="5" max="5" width="8.8515625" style="27" customWidth="1"/>
    <col min="6" max="6" width="9.00390625" style="27" customWidth="1"/>
    <col min="7" max="7" width="8.8515625" style="27" customWidth="1"/>
    <col min="8" max="8" width="10.140625" style="27" customWidth="1"/>
    <col min="9" max="9" width="10.00390625" style="27" customWidth="1"/>
    <col min="10" max="10" width="8.7109375" style="27" customWidth="1"/>
    <col min="11" max="12" width="8.28125" style="27" customWidth="1"/>
    <col min="13" max="13" width="10.28125" style="27" customWidth="1"/>
    <col min="14" max="14" width="9.421875" style="27" customWidth="1"/>
    <col min="15" max="15" width="8.8515625" style="27" customWidth="1"/>
    <col min="16" max="16" width="7.57421875" style="27" customWidth="1"/>
    <col min="17" max="17" width="9.421875" style="27" customWidth="1"/>
    <col min="18" max="18" width="11.140625" style="27" hidden="1" customWidth="1"/>
    <col min="19" max="19" width="13.28125" style="27" customWidth="1"/>
    <col min="20" max="20" width="10.421875" style="27" bestFit="1" customWidth="1"/>
    <col min="21" max="21" width="13.421875" style="27" customWidth="1"/>
    <col min="22" max="26" width="9.140625" style="27" customWidth="1"/>
    <col min="27" max="27" width="12.421875" style="27" customWidth="1"/>
    <col min="28" max="16384" width="9.140625" style="27" customWidth="1"/>
  </cols>
  <sheetData>
    <row r="1" spans="3:16" ht="15.75">
      <c r="C1" s="31" t="str">
        <f>'LL30.09.11'!B2</f>
        <v>No. 1-2(1)/Market Share/2011-CP&amp;M </v>
      </c>
      <c r="I1" s="31" t="str">
        <f>'T-Density'!G2</f>
        <v>Dated:25th October 2011.</v>
      </c>
      <c r="P1" s="31" t="s">
        <v>201</v>
      </c>
    </row>
    <row r="2" ht="15.75">
      <c r="N2" s="31"/>
    </row>
    <row r="3" spans="2:14" ht="15.75">
      <c r="B3" s="31" t="s">
        <v>212</v>
      </c>
      <c r="N3" s="31"/>
    </row>
    <row r="4" spans="7:12" ht="15.75" thickBot="1">
      <c r="G4" s="88"/>
      <c r="H4" s="88"/>
      <c r="I4" s="88"/>
      <c r="J4" s="88"/>
      <c r="K4" s="88"/>
      <c r="L4" s="88"/>
    </row>
    <row r="5" spans="1:17" ht="33.75" customHeight="1">
      <c r="A5" s="451" t="s">
        <v>70</v>
      </c>
      <c r="B5" s="449" t="s">
        <v>185</v>
      </c>
      <c r="C5" s="426" t="s">
        <v>186</v>
      </c>
      <c r="D5" s="427"/>
      <c r="E5" s="427"/>
      <c r="F5" s="427"/>
      <c r="G5" s="421"/>
      <c r="H5" s="426" t="s">
        <v>187</v>
      </c>
      <c r="I5" s="427"/>
      <c r="J5" s="427"/>
      <c r="K5" s="427"/>
      <c r="L5" s="421"/>
      <c r="M5" s="426" t="s">
        <v>188</v>
      </c>
      <c r="N5" s="427"/>
      <c r="O5" s="427"/>
      <c r="P5" s="427"/>
      <c r="Q5" s="421"/>
    </row>
    <row r="6" spans="1:17" ht="16.5" customHeight="1">
      <c r="A6" s="428"/>
      <c r="B6" s="528"/>
      <c r="C6" s="425" t="s">
        <v>189</v>
      </c>
      <c r="D6" s="423"/>
      <c r="E6" s="423" t="s">
        <v>190</v>
      </c>
      <c r="F6" s="423"/>
      <c r="G6" s="422" t="s">
        <v>78</v>
      </c>
      <c r="H6" s="425" t="s">
        <v>189</v>
      </c>
      <c r="I6" s="423"/>
      <c r="J6" s="423" t="s">
        <v>190</v>
      </c>
      <c r="K6" s="423"/>
      <c r="L6" s="422" t="s">
        <v>78</v>
      </c>
      <c r="M6" s="425" t="s">
        <v>189</v>
      </c>
      <c r="N6" s="423"/>
      <c r="O6" s="423" t="s">
        <v>190</v>
      </c>
      <c r="P6" s="423"/>
      <c r="Q6" s="422" t="s">
        <v>78</v>
      </c>
    </row>
    <row r="7" spans="1:17" ht="22.5" customHeight="1">
      <c r="A7" s="425"/>
      <c r="B7" s="422"/>
      <c r="C7" s="425"/>
      <c r="D7" s="423"/>
      <c r="E7" s="423"/>
      <c r="F7" s="423"/>
      <c r="G7" s="422"/>
      <c r="H7" s="425"/>
      <c r="I7" s="423"/>
      <c r="J7" s="423"/>
      <c r="K7" s="423"/>
      <c r="L7" s="422"/>
      <c r="M7" s="425"/>
      <c r="N7" s="423"/>
      <c r="O7" s="423"/>
      <c r="P7" s="423"/>
      <c r="Q7" s="422"/>
    </row>
    <row r="8" spans="1:28" s="342" customFormat="1" ht="24.75" customHeight="1" thickBot="1">
      <c r="A8" s="337">
        <v>1</v>
      </c>
      <c r="B8" s="338" t="s">
        <v>191</v>
      </c>
      <c r="C8" s="531">
        <v>28.04</v>
      </c>
      <c r="D8" s="532"/>
      <c r="E8" s="533">
        <v>2.62</v>
      </c>
      <c r="F8" s="532"/>
      <c r="G8" s="339">
        <f>SUM(C8:F8)</f>
        <v>30.66</v>
      </c>
      <c r="H8" s="531">
        <v>23.93</v>
      </c>
      <c r="I8" s="532"/>
      <c r="J8" s="533">
        <v>0</v>
      </c>
      <c r="K8" s="532"/>
      <c r="L8" s="339">
        <f>SUM(H8:K8)</f>
        <v>23.93</v>
      </c>
      <c r="M8" s="534">
        <f>H8/C8*100</f>
        <v>85.34236804564908</v>
      </c>
      <c r="N8" s="530"/>
      <c r="O8" s="529">
        <f>J8/E8*100</f>
        <v>0</v>
      </c>
      <c r="P8" s="530"/>
      <c r="Q8" s="341">
        <f>L8/G8*100</f>
        <v>78.04957599478148</v>
      </c>
      <c r="S8" s="343"/>
      <c r="T8" s="344"/>
      <c r="U8" s="344"/>
      <c r="AA8" s="196">
        <v>29.14983</v>
      </c>
      <c r="AB8" s="196">
        <f>AA8/AA14*100</f>
        <v>815.7892380120263</v>
      </c>
    </row>
    <row r="9" ht="15.75" thickBot="1"/>
    <row r="10" spans="1:17" ht="33.75" customHeight="1">
      <c r="A10" s="451" t="s">
        <v>70</v>
      </c>
      <c r="B10" s="449" t="s">
        <v>185</v>
      </c>
      <c r="C10" s="426" t="s">
        <v>186</v>
      </c>
      <c r="D10" s="427"/>
      <c r="E10" s="427"/>
      <c r="F10" s="427"/>
      <c r="G10" s="421"/>
      <c r="H10" s="426" t="s">
        <v>187</v>
      </c>
      <c r="I10" s="427"/>
      <c r="J10" s="427"/>
      <c r="K10" s="427"/>
      <c r="L10" s="421"/>
      <c r="M10" s="426" t="s">
        <v>188</v>
      </c>
      <c r="N10" s="427"/>
      <c r="O10" s="427"/>
      <c r="P10" s="427"/>
      <c r="Q10" s="421"/>
    </row>
    <row r="11" spans="1:17" ht="16.5" customHeight="1">
      <c r="A11" s="428"/>
      <c r="B11" s="528"/>
      <c r="C11" s="425" t="s">
        <v>168</v>
      </c>
      <c r="D11" s="423" t="s">
        <v>166</v>
      </c>
      <c r="E11" s="423"/>
      <c r="F11" s="423"/>
      <c r="G11" s="422" t="s">
        <v>78</v>
      </c>
      <c r="H11" s="425" t="s">
        <v>168</v>
      </c>
      <c r="I11" s="423" t="s">
        <v>166</v>
      </c>
      <c r="J11" s="423"/>
      <c r="K11" s="423"/>
      <c r="L11" s="422" t="s">
        <v>78</v>
      </c>
      <c r="M11" s="425" t="s">
        <v>168</v>
      </c>
      <c r="N11" s="423" t="s">
        <v>166</v>
      </c>
      <c r="O11" s="423"/>
      <c r="P11" s="423"/>
      <c r="Q11" s="422" t="s">
        <v>78</v>
      </c>
    </row>
    <row r="12" spans="1:17" ht="21" customHeight="1">
      <c r="A12" s="425"/>
      <c r="B12" s="422"/>
      <c r="C12" s="425"/>
      <c r="D12" s="227" t="s">
        <v>148</v>
      </c>
      <c r="E12" s="227" t="s">
        <v>165</v>
      </c>
      <c r="F12" s="227" t="s">
        <v>105</v>
      </c>
      <c r="G12" s="422"/>
      <c r="H12" s="425"/>
      <c r="I12" s="227" t="s">
        <v>148</v>
      </c>
      <c r="J12" s="227" t="s">
        <v>165</v>
      </c>
      <c r="K12" s="227" t="s">
        <v>105</v>
      </c>
      <c r="L12" s="422"/>
      <c r="M12" s="425"/>
      <c r="N12" s="227" t="s">
        <v>148</v>
      </c>
      <c r="O12" s="227" t="s">
        <v>165</v>
      </c>
      <c r="P12" s="227" t="s">
        <v>105</v>
      </c>
      <c r="Q12" s="422"/>
    </row>
    <row r="13" spans="1:28" s="342" customFormat="1" ht="24.75" customHeight="1">
      <c r="A13" s="345">
        <v>2</v>
      </c>
      <c r="B13" s="346" t="s">
        <v>192</v>
      </c>
      <c r="C13" s="347">
        <v>32.512157</v>
      </c>
      <c r="D13" s="348">
        <v>0.074725</v>
      </c>
      <c r="E13" s="348">
        <v>3.577095</v>
      </c>
      <c r="F13" s="348">
        <f aca="true" t="shared" si="0" ref="F13:F24">SUM(D13:E13)</f>
        <v>3.65182</v>
      </c>
      <c r="G13" s="349">
        <f aca="true" t="shared" si="1" ref="G13:G24">C13+F13</f>
        <v>36.163977</v>
      </c>
      <c r="H13" s="347">
        <v>28.108976</v>
      </c>
      <c r="I13" s="348">
        <v>0</v>
      </c>
      <c r="J13" s="348">
        <v>0</v>
      </c>
      <c r="K13" s="348">
        <v>0</v>
      </c>
      <c r="L13" s="349">
        <f aca="true" t="shared" si="2" ref="L13:L24">H13+K13</f>
        <v>28.108976</v>
      </c>
      <c r="M13" s="350">
        <f>H13/C13*100</f>
        <v>86.45681675319172</v>
      </c>
      <c r="N13" s="351">
        <f>I13/D13*100</f>
        <v>0</v>
      </c>
      <c r="O13" s="351">
        <f>J13/E13*100</f>
        <v>0</v>
      </c>
      <c r="P13" s="351">
        <f>K13/F13*100</f>
        <v>0</v>
      </c>
      <c r="Q13" s="352">
        <f>L13/G13*100</f>
        <v>77.726451380057</v>
      </c>
      <c r="S13" s="343"/>
      <c r="T13" s="344"/>
      <c r="U13" s="344"/>
      <c r="AA13" s="196">
        <v>29.14983</v>
      </c>
      <c r="AB13" s="196">
        <f>AA13/AA19*100</f>
        <v>77.09726343320534</v>
      </c>
    </row>
    <row r="14" spans="1:28" s="342" customFormat="1" ht="24.75" customHeight="1">
      <c r="A14" s="345">
        <v>3</v>
      </c>
      <c r="B14" s="346" t="s">
        <v>193</v>
      </c>
      <c r="C14" s="347">
        <v>38.072367</v>
      </c>
      <c r="D14" s="348">
        <v>0.455953</v>
      </c>
      <c r="E14" s="348">
        <v>6.43152</v>
      </c>
      <c r="F14" s="348">
        <f t="shared" si="0"/>
        <v>6.887473</v>
      </c>
      <c r="G14" s="349">
        <f t="shared" si="1"/>
        <v>44.95984</v>
      </c>
      <c r="H14" s="347">
        <v>33.204489</v>
      </c>
      <c r="I14" s="348">
        <v>0.196699</v>
      </c>
      <c r="J14" s="348">
        <v>0.017677</v>
      </c>
      <c r="K14" s="348">
        <f aca="true" t="shared" si="3" ref="K14:K24">SUM(I14:J14)</f>
        <v>0.214376</v>
      </c>
      <c r="L14" s="349">
        <f t="shared" si="2"/>
        <v>33.418865000000004</v>
      </c>
      <c r="M14" s="350">
        <f aca="true" t="shared" si="4" ref="M14:Q22">H14/C14*100</f>
        <v>87.21414405361243</v>
      </c>
      <c r="N14" s="351">
        <f t="shared" si="4"/>
        <v>43.140192081201356</v>
      </c>
      <c r="O14" s="351">
        <f t="shared" si="4"/>
        <v>0.2748494912555663</v>
      </c>
      <c r="P14" s="351">
        <f t="shared" si="4"/>
        <v>3.1125494067272568</v>
      </c>
      <c r="Q14" s="352">
        <f t="shared" si="4"/>
        <v>74.33048026861306</v>
      </c>
      <c r="S14" s="343"/>
      <c r="T14" s="344"/>
      <c r="U14" s="344"/>
      <c r="V14" s="343"/>
      <c r="AA14" s="196">
        <v>3.573206</v>
      </c>
      <c r="AB14" s="196">
        <f>AA14/AA19*100</f>
        <v>9.450635021991891</v>
      </c>
    </row>
    <row r="15" spans="1:28" s="342" customFormat="1" ht="24.75" customHeight="1">
      <c r="A15" s="345">
        <v>4</v>
      </c>
      <c r="B15" s="346" t="s">
        <v>194</v>
      </c>
      <c r="C15" s="347">
        <v>40.745862</v>
      </c>
      <c r="D15" s="348">
        <v>1.137781</v>
      </c>
      <c r="E15" s="348">
        <v>12.687637</v>
      </c>
      <c r="F15" s="348">
        <f t="shared" si="0"/>
        <v>13.825418</v>
      </c>
      <c r="G15" s="349">
        <f t="shared" si="1"/>
        <v>54.57128</v>
      </c>
      <c r="H15" s="347">
        <v>35.416958</v>
      </c>
      <c r="I15" s="348">
        <v>0.515919</v>
      </c>
      <c r="J15" s="348">
        <v>2.256288</v>
      </c>
      <c r="K15" s="348">
        <f t="shared" si="3"/>
        <v>2.772207</v>
      </c>
      <c r="L15" s="349">
        <f t="shared" si="2"/>
        <v>38.189165</v>
      </c>
      <c r="M15" s="350">
        <f t="shared" si="4"/>
        <v>86.92160691066003</v>
      </c>
      <c r="N15" s="351">
        <f t="shared" si="4"/>
        <v>45.34431494285808</v>
      </c>
      <c r="O15" s="351">
        <f t="shared" si="4"/>
        <v>17.78335871368325</v>
      </c>
      <c r="P15" s="351">
        <f t="shared" si="4"/>
        <v>20.05152393945702</v>
      </c>
      <c r="Q15" s="352">
        <f t="shared" si="4"/>
        <v>69.98033581033833</v>
      </c>
      <c r="S15" s="343"/>
      <c r="T15" s="344"/>
      <c r="U15" s="344"/>
      <c r="V15" s="343"/>
      <c r="AA15" s="196">
        <v>2.756253</v>
      </c>
      <c r="AB15" s="196">
        <f>AA15/AA19*100</f>
        <v>7.2899074756032025</v>
      </c>
    </row>
    <row r="16" spans="1:28" s="342" customFormat="1" ht="24.75" customHeight="1">
      <c r="A16" s="345">
        <v>5</v>
      </c>
      <c r="B16" s="346" t="s">
        <v>195</v>
      </c>
      <c r="C16" s="347">
        <v>40.919515</v>
      </c>
      <c r="D16" s="348">
        <v>9.465588</v>
      </c>
      <c r="E16" s="348">
        <v>26.154405</v>
      </c>
      <c r="F16" s="348">
        <f t="shared" si="0"/>
        <v>35.619993</v>
      </c>
      <c r="G16" s="349">
        <f t="shared" si="1"/>
        <v>76.539508</v>
      </c>
      <c r="H16" s="347">
        <v>35.435637</v>
      </c>
      <c r="I16" s="348">
        <v>0.958792</v>
      </c>
      <c r="J16" s="348">
        <v>5.254117</v>
      </c>
      <c r="K16" s="348">
        <f t="shared" si="3"/>
        <v>6.212909</v>
      </c>
      <c r="L16" s="349">
        <f t="shared" si="2"/>
        <v>41.648545999999996</v>
      </c>
      <c r="M16" s="350">
        <f t="shared" si="4"/>
        <v>86.59837977063023</v>
      </c>
      <c r="N16" s="351">
        <f t="shared" si="4"/>
        <v>10.129238669589252</v>
      </c>
      <c r="O16" s="351">
        <f t="shared" si="4"/>
        <v>20.088841631075148</v>
      </c>
      <c r="P16" s="351">
        <f t="shared" si="4"/>
        <v>17.442196016153062</v>
      </c>
      <c r="Q16" s="352">
        <f t="shared" si="4"/>
        <v>54.41444175470791</v>
      </c>
      <c r="S16" s="343"/>
      <c r="T16" s="344"/>
      <c r="U16" s="344"/>
      <c r="V16" s="343"/>
      <c r="AA16" s="196">
        <v>1.115693</v>
      </c>
      <c r="AB16" s="196">
        <f>AA16/AA19*100</f>
        <v>2.950853474328432</v>
      </c>
    </row>
    <row r="17" spans="1:28" s="342" customFormat="1" ht="24.75" customHeight="1">
      <c r="A17" s="345">
        <v>6</v>
      </c>
      <c r="B17" s="346" t="s">
        <v>196</v>
      </c>
      <c r="C17" s="347">
        <v>41.349173</v>
      </c>
      <c r="D17" s="348">
        <v>16.007314</v>
      </c>
      <c r="E17" s="348">
        <v>41.066272</v>
      </c>
      <c r="F17" s="348">
        <f t="shared" si="0"/>
        <v>57.073586</v>
      </c>
      <c r="G17" s="349">
        <f t="shared" si="1"/>
        <v>98.422759</v>
      </c>
      <c r="H17" s="347">
        <v>35.859482</v>
      </c>
      <c r="I17" s="348">
        <v>1.628111</v>
      </c>
      <c r="J17" s="348">
        <v>9.447357</v>
      </c>
      <c r="K17" s="348">
        <f t="shared" si="3"/>
        <v>11.075468</v>
      </c>
      <c r="L17" s="349">
        <f t="shared" si="2"/>
        <v>46.93495</v>
      </c>
      <c r="M17" s="350">
        <f t="shared" si="4"/>
        <v>86.72357727686597</v>
      </c>
      <c r="N17" s="351">
        <f t="shared" si="4"/>
        <v>10.171044311369165</v>
      </c>
      <c r="O17" s="351">
        <f t="shared" si="4"/>
        <v>23.005148848183737</v>
      </c>
      <c r="P17" s="351">
        <f t="shared" si="4"/>
        <v>19.405593333490557</v>
      </c>
      <c r="Q17" s="352">
        <f t="shared" si="4"/>
        <v>47.68709034055833</v>
      </c>
      <c r="S17" s="343"/>
      <c r="T17" s="344"/>
      <c r="U17" s="344"/>
      <c r="V17" s="343"/>
      <c r="AA17" s="196">
        <v>0.929564</v>
      </c>
      <c r="AB17" s="196">
        <f>AA17/AA19*100</f>
        <v>2.4585680460580415</v>
      </c>
    </row>
    <row r="18" spans="1:28" s="342" customFormat="1" ht="24.75" customHeight="1">
      <c r="A18" s="345">
        <v>7</v>
      </c>
      <c r="B18" s="346" t="s">
        <v>197</v>
      </c>
      <c r="C18" s="347">
        <v>41.564713</v>
      </c>
      <c r="D18" s="348">
        <v>29.697012</v>
      </c>
      <c r="E18" s="348">
        <v>69.198304</v>
      </c>
      <c r="F18" s="348">
        <f t="shared" si="0"/>
        <v>98.895316</v>
      </c>
      <c r="G18" s="349">
        <f t="shared" si="1"/>
        <v>140.460029</v>
      </c>
      <c r="H18" s="347">
        <v>35.422889</v>
      </c>
      <c r="I18" s="348">
        <v>2.572525</v>
      </c>
      <c r="J18" s="348">
        <v>17.163761</v>
      </c>
      <c r="K18" s="348">
        <f t="shared" si="3"/>
        <v>19.736286</v>
      </c>
      <c r="L18" s="349">
        <f t="shared" si="2"/>
        <v>55.159175</v>
      </c>
      <c r="M18" s="350">
        <f t="shared" si="4"/>
        <v>85.22346587597032</v>
      </c>
      <c r="N18" s="351">
        <f t="shared" si="4"/>
        <v>8.662571843928271</v>
      </c>
      <c r="O18" s="351">
        <f t="shared" si="4"/>
        <v>24.803730738834297</v>
      </c>
      <c r="P18" s="351">
        <f t="shared" si="4"/>
        <v>19.956744968588808</v>
      </c>
      <c r="Q18" s="352">
        <f t="shared" si="4"/>
        <v>39.27037135952748</v>
      </c>
      <c r="S18" s="343"/>
      <c r="T18" s="344"/>
      <c r="U18" s="344"/>
      <c r="V18" s="343"/>
      <c r="AA18" s="196">
        <v>0.284617</v>
      </c>
      <c r="AB18" s="196">
        <f>AA18/AA19*100</f>
        <v>0.7527725488131013</v>
      </c>
    </row>
    <row r="19" spans="1:28" s="342" customFormat="1" ht="24.75" customHeight="1">
      <c r="A19" s="345">
        <v>8</v>
      </c>
      <c r="B19" s="346" t="s">
        <v>198</v>
      </c>
      <c r="C19" s="347">
        <v>40.773116</v>
      </c>
      <c r="D19" s="348">
        <v>44.623054</v>
      </c>
      <c r="E19" s="348">
        <v>121.43094</v>
      </c>
      <c r="F19" s="348">
        <f t="shared" si="0"/>
        <v>166.05399400000002</v>
      </c>
      <c r="G19" s="349">
        <f t="shared" si="1"/>
        <v>206.82711</v>
      </c>
      <c r="H19" s="347">
        <v>33.738604</v>
      </c>
      <c r="I19" s="348">
        <v>3.556263</v>
      </c>
      <c r="J19" s="348">
        <v>27.428658</v>
      </c>
      <c r="K19" s="348">
        <f t="shared" si="3"/>
        <v>30.984921</v>
      </c>
      <c r="L19" s="349">
        <f t="shared" si="2"/>
        <v>64.723525</v>
      </c>
      <c r="M19" s="350">
        <f t="shared" si="4"/>
        <v>82.7471807648942</v>
      </c>
      <c r="N19" s="351">
        <f t="shared" si="4"/>
        <v>7.9695643422343965</v>
      </c>
      <c r="O19" s="351">
        <f t="shared" si="4"/>
        <v>22.58786599197865</v>
      </c>
      <c r="P19" s="351">
        <f t="shared" si="4"/>
        <v>18.659545761964626</v>
      </c>
      <c r="Q19" s="352">
        <f t="shared" si="4"/>
        <v>31.29354029072881</v>
      </c>
      <c r="S19" s="343"/>
      <c r="T19" s="344"/>
      <c r="U19" s="344"/>
      <c r="V19" s="343"/>
      <c r="AA19" s="196">
        <f>SUM(AA13:AA18)</f>
        <v>37.809163</v>
      </c>
      <c r="AB19" s="196">
        <f>AA19/AA19*100</f>
        <v>100</v>
      </c>
    </row>
    <row r="20" spans="1:22" s="342" customFormat="1" ht="24.75" customHeight="1">
      <c r="A20" s="345">
        <v>9</v>
      </c>
      <c r="B20" s="346" t="s">
        <v>199</v>
      </c>
      <c r="C20" s="353">
        <v>39.415963</v>
      </c>
      <c r="D20" s="348">
        <v>68.380974</v>
      </c>
      <c r="E20" s="348">
        <v>192.355029</v>
      </c>
      <c r="F20" s="348">
        <f t="shared" si="0"/>
        <v>260.736003</v>
      </c>
      <c r="G20" s="349">
        <f t="shared" si="1"/>
        <v>300.15196599999996</v>
      </c>
      <c r="H20" s="347">
        <v>31.552296</v>
      </c>
      <c r="I20" s="348">
        <v>4.577732</v>
      </c>
      <c r="J20" s="348">
        <v>36.20904</v>
      </c>
      <c r="K20" s="348">
        <f t="shared" si="3"/>
        <v>40.786772</v>
      </c>
      <c r="L20" s="349">
        <f t="shared" si="2"/>
        <v>72.339068</v>
      </c>
      <c r="M20" s="350">
        <f t="shared" si="4"/>
        <v>80.04953729025979</v>
      </c>
      <c r="N20" s="351">
        <f t="shared" si="4"/>
        <v>6.694452758160479</v>
      </c>
      <c r="O20" s="351">
        <f t="shared" si="4"/>
        <v>18.82406724078943</v>
      </c>
      <c r="P20" s="351">
        <f t="shared" si="4"/>
        <v>15.642938271167713</v>
      </c>
      <c r="Q20" s="352">
        <f t="shared" si="4"/>
        <v>24.10081431883741</v>
      </c>
      <c r="S20" s="413">
        <f>J20*10</f>
        <v>362.09040000000005</v>
      </c>
      <c r="T20" s="344">
        <f>(G20-G19)/G19*100</f>
        <v>45.12215830893733</v>
      </c>
      <c r="U20" s="344"/>
      <c r="V20" s="343"/>
    </row>
    <row r="21" spans="1:22" s="342" customFormat="1" ht="24.75" customHeight="1">
      <c r="A21" s="345">
        <v>10</v>
      </c>
      <c r="B21" s="346" t="s">
        <v>200</v>
      </c>
      <c r="C21" s="347">
        <v>37.905555</v>
      </c>
      <c r="D21" s="348">
        <v>102.952086</v>
      </c>
      <c r="E21" s="348">
        <v>288.390629</v>
      </c>
      <c r="F21" s="348">
        <f t="shared" si="0"/>
        <v>391.342715</v>
      </c>
      <c r="G21" s="349">
        <f t="shared" si="1"/>
        <v>429.24827</v>
      </c>
      <c r="H21" s="347">
        <v>29.346431</v>
      </c>
      <c r="I21" s="348">
        <v>5.433038</v>
      </c>
      <c r="J21" s="348">
        <v>46.711196</v>
      </c>
      <c r="K21" s="348">
        <f t="shared" si="3"/>
        <v>52.144234</v>
      </c>
      <c r="L21" s="349">
        <f t="shared" si="2"/>
        <v>81.49066499999999</v>
      </c>
      <c r="M21" s="350">
        <f t="shared" si="4"/>
        <v>77.4198689347775</v>
      </c>
      <c r="N21" s="351">
        <f t="shared" si="4"/>
        <v>5.277249069047518</v>
      </c>
      <c r="O21" s="351">
        <f t="shared" si="4"/>
        <v>16.19719619946458</v>
      </c>
      <c r="P21" s="351">
        <f t="shared" si="4"/>
        <v>13.324442234730242</v>
      </c>
      <c r="Q21" s="352">
        <f t="shared" si="4"/>
        <v>18.98450633243088</v>
      </c>
      <c r="S21" s="413">
        <f>J21*10</f>
        <v>467.11196</v>
      </c>
      <c r="T21" s="344">
        <f>(G21-G20)/G20*100</f>
        <v>43.010314315249246</v>
      </c>
      <c r="U21" s="344"/>
      <c r="V21" s="343"/>
    </row>
    <row r="22" spans="1:27" s="342" customFormat="1" ht="24.75" customHeight="1">
      <c r="A22" s="354">
        <v>11</v>
      </c>
      <c r="B22" s="355" t="s">
        <v>177</v>
      </c>
      <c r="C22" s="356">
        <v>36.942204999999994</v>
      </c>
      <c r="D22" s="358">
        <v>162.727327</v>
      </c>
      <c r="E22" s="357">
        <v>421.6797219999999</v>
      </c>
      <c r="F22" s="358">
        <f t="shared" si="0"/>
        <v>584.4070489999999</v>
      </c>
      <c r="G22" s="359">
        <f t="shared" si="1"/>
        <v>621.3492539999999</v>
      </c>
      <c r="H22" s="356">
        <v>27.83056</v>
      </c>
      <c r="I22" s="358">
        <v>6.144929</v>
      </c>
      <c r="J22" s="358">
        <v>63.305083</v>
      </c>
      <c r="K22" s="358">
        <f t="shared" si="3"/>
        <v>69.450012</v>
      </c>
      <c r="L22" s="359">
        <f t="shared" si="2"/>
        <v>97.280572</v>
      </c>
      <c r="M22" s="360">
        <f t="shared" si="4"/>
        <v>75.33540566947751</v>
      </c>
      <c r="N22" s="361">
        <f t="shared" si="4"/>
        <v>3.7762120925147378</v>
      </c>
      <c r="O22" s="361">
        <f t="shared" si="4"/>
        <v>15.012598353022064</v>
      </c>
      <c r="P22" s="361">
        <f t="shared" si="4"/>
        <v>11.88384228404473</v>
      </c>
      <c r="Q22" s="362">
        <f t="shared" si="4"/>
        <v>15.656343252003008</v>
      </c>
      <c r="S22" s="413">
        <f>J22*10</f>
        <v>633.05083</v>
      </c>
      <c r="T22" s="344">
        <f>(G22-G21)/G21*100</f>
        <v>44.75288485146367</v>
      </c>
      <c r="U22" s="344"/>
      <c r="V22" s="343"/>
      <c r="AA22" s="342">
        <v>162044</v>
      </c>
    </row>
    <row r="23" spans="1:22" s="342" customFormat="1" ht="24.75" customHeight="1">
      <c r="A23" s="354">
        <v>12</v>
      </c>
      <c r="B23" s="355" t="s">
        <v>207</v>
      </c>
      <c r="C23" s="356">
        <v>34.724279</v>
      </c>
      <c r="D23" s="358">
        <v>225.920431</v>
      </c>
      <c r="E23" s="357">
        <v>585.6803009999999</v>
      </c>
      <c r="F23" s="358">
        <f t="shared" si="0"/>
        <v>811.6007319999999</v>
      </c>
      <c r="G23" s="359">
        <f t="shared" si="1"/>
        <v>846.3250109999999</v>
      </c>
      <c r="H23" s="356">
        <v>25.224905</v>
      </c>
      <c r="I23" s="358">
        <v>5.565437</v>
      </c>
      <c r="J23" s="358">
        <v>86.268689</v>
      </c>
      <c r="K23" s="358">
        <f>SUM(I23:J23)</f>
        <v>91.834126</v>
      </c>
      <c r="L23" s="359">
        <f>H23+K23</f>
        <v>117.059031</v>
      </c>
      <c r="M23" s="360">
        <f aca="true" t="shared" si="5" ref="M23:Q24">H23/C23*100</f>
        <v>72.64342335228903</v>
      </c>
      <c r="N23" s="361">
        <f t="shared" si="5"/>
        <v>2.463450063088805</v>
      </c>
      <c r="O23" s="361">
        <f t="shared" si="5"/>
        <v>14.72965521508978</v>
      </c>
      <c r="P23" s="361">
        <f t="shared" si="5"/>
        <v>11.315185211045375</v>
      </c>
      <c r="Q23" s="362">
        <f t="shared" si="5"/>
        <v>13.83145121301396</v>
      </c>
      <c r="S23" s="413">
        <f>J23*10</f>
        <v>862.68689</v>
      </c>
      <c r="T23" s="344">
        <f>(G23-G22)/G22*100</f>
        <v>36.20761681963814</v>
      </c>
      <c r="U23" s="344"/>
      <c r="V23" s="343">
        <f>T23-T20</f>
        <v>-8.91454148929919</v>
      </c>
    </row>
    <row r="24" spans="1:22" s="342" customFormat="1" ht="24.75" customHeight="1" thickBot="1">
      <c r="A24" s="337">
        <v>13</v>
      </c>
      <c r="B24" s="365" t="s">
        <v>226</v>
      </c>
      <c r="C24" s="364">
        <f>'opr-30.09.11'!C24</f>
        <v>33.313445</v>
      </c>
      <c r="D24" s="366">
        <f>'opr-30.09.11'!F24</f>
        <v>225.47156700000002</v>
      </c>
      <c r="E24" s="366">
        <f>'opr-30.09.11'!G24</f>
        <v>648.153255</v>
      </c>
      <c r="F24" s="363">
        <f t="shared" si="0"/>
        <v>873.624822</v>
      </c>
      <c r="G24" s="339">
        <f t="shared" si="1"/>
        <v>906.938267</v>
      </c>
      <c r="H24" s="364">
        <f>'opr-30.09.11'!C9</f>
        <v>23.677812</v>
      </c>
      <c r="I24" s="366">
        <f>'opr-30.09.11'!F9</f>
        <v>4.88377</v>
      </c>
      <c r="J24" s="366">
        <f>'opr-30.09.11'!G9</f>
        <v>90.910772</v>
      </c>
      <c r="K24" s="363">
        <f t="shared" si="3"/>
        <v>95.79454199999999</v>
      </c>
      <c r="L24" s="339">
        <f t="shared" si="2"/>
        <v>119.472354</v>
      </c>
      <c r="M24" s="364">
        <f t="shared" si="5"/>
        <v>71.07584340196578</v>
      </c>
      <c r="N24" s="340">
        <f t="shared" si="5"/>
        <v>2.1660247742013516</v>
      </c>
      <c r="O24" s="340">
        <f t="shared" si="5"/>
        <v>14.026122880459807</v>
      </c>
      <c r="P24" s="340">
        <f t="shared" si="5"/>
        <v>10.96518088630957</v>
      </c>
      <c r="Q24" s="341">
        <f t="shared" si="5"/>
        <v>13.173151728969884</v>
      </c>
      <c r="V24" s="342">
        <f>V23/4</f>
        <v>-2.2286353723247974</v>
      </c>
    </row>
    <row r="25" ht="15">
      <c r="D25" s="88"/>
    </row>
    <row r="28" spans="6:11" ht="15">
      <c r="F28" s="198">
        <f>(F24-F22)/F22*100</f>
        <v>49.48909728157644</v>
      </c>
      <c r="K28" s="27">
        <f>(K24-K22)/K22*100</f>
        <v>37.93308199860353</v>
      </c>
    </row>
    <row r="33" spans="8:9" ht="15">
      <c r="H33" s="535">
        <v>28037056</v>
      </c>
      <c r="I33" s="535"/>
    </row>
    <row r="34" spans="8:9" ht="15">
      <c r="H34" s="535">
        <v>2261095</v>
      </c>
      <c r="I34" s="535"/>
    </row>
    <row r="35" spans="8:9" ht="15">
      <c r="H35" s="535">
        <v>1848278</v>
      </c>
      <c r="I35" s="535"/>
    </row>
    <row r="36" spans="8:9" ht="15">
      <c r="H36" s="535">
        <f>H33-H34-H35</f>
        <v>23927683</v>
      </c>
      <c r="I36" s="535"/>
    </row>
  </sheetData>
  <sheetProtection/>
  <mergeCells count="38">
    <mergeCell ref="M5:Q5"/>
    <mergeCell ref="C6:D7"/>
    <mergeCell ref="E6:F7"/>
    <mergeCell ref="G6:G7"/>
    <mergeCell ref="H6:I7"/>
    <mergeCell ref="J6:K7"/>
    <mergeCell ref="H33:I33"/>
    <mergeCell ref="H34:I34"/>
    <mergeCell ref="H35:I35"/>
    <mergeCell ref="H36:I36"/>
    <mergeCell ref="A5:A7"/>
    <mergeCell ref="B5:B7"/>
    <mergeCell ref="C5:G5"/>
    <mergeCell ref="H5:L5"/>
    <mergeCell ref="Q6:Q7"/>
    <mergeCell ref="C8:D8"/>
    <mergeCell ref="E8:F8"/>
    <mergeCell ref="H8:I8"/>
    <mergeCell ref="J8:K8"/>
    <mergeCell ref="M8:N8"/>
    <mergeCell ref="O8:P8"/>
    <mergeCell ref="I11:K11"/>
    <mergeCell ref="L6:L7"/>
    <mergeCell ref="M6:N7"/>
    <mergeCell ref="L11:L12"/>
    <mergeCell ref="M11:M12"/>
    <mergeCell ref="N11:P11"/>
    <mergeCell ref="O6:P7"/>
    <mergeCell ref="Q11:Q12"/>
    <mergeCell ref="A10:A12"/>
    <mergeCell ref="B10:B12"/>
    <mergeCell ref="C10:G10"/>
    <mergeCell ref="H10:L10"/>
    <mergeCell ref="M10:Q10"/>
    <mergeCell ref="C11:C12"/>
    <mergeCell ref="D11:F11"/>
    <mergeCell ref="G11:G12"/>
    <mergeCell ref="H11:H1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2011-10-25T08:49:22Z</cp:lastPrinted>
  <dcterms:created xsi:type="dcterms:W3CDTF">2007-06-20T11:07:42Z</dcterms:created>
  <dcterms:modified xsi:type="dcterms:W3CDTF">2011-11-02T13:34:39Z</dcterms:modified>
  <cp:category/>
  <cp:version/>
  <cp:contentType/>
  <cp:contentStatus/>
</cp:coreProperties>
</file>